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30" yWindow="540" windowWidth="28215" windowHeight="11445" activeTab="3"/>
  </bookViews>
  <sheets>
    <sheet name="Instrucciones" sheetId="1" r:id="rId1"/>
    <sheet name="Lote 1" sheetId="2" r:id="rId2"/>
    <sheet name="Lote 2" sheetId="3" r:id="rId3"/>
    <sheet name="Lote 3" sheetId="4" r:id="rId4"/>
  </sheets>
  <calcPr calcId="145621"/>
  <extLst>
    <ext uri="GoogleSheetsCustomDataVersion2">
      <go:sheetsCustomData xmlns:go="http://customooxmlschemas.google.com/" r:id="rId8" roundtripDataChecksum="o7zGOqxspKHbJcW4H+h4qZvuq23yczjdEJ5tEaXjEro="/>
    </ext>
  </extLst>
</workbook>
</file>

<file path=xl/calcChain.xml><?xml version="1.0" encoding="utf-8"?>
<calcChain xmlns="http://schemas.openxmlformats.org/spreadsheetml/2006/main">
  <c r="L29" i="4" l="1"/>
  <c r="P28" i="4"/>
  <c r="L27" i="4"/>
  <c r="P26" i="4"/>
  <c r="O26" i="4"/>
  <c r="N26" i="4"/>
  <c r="M26" i="4"/>
  <c r="P25" i="4"/>
  <c r="O25" i="4"/>
  <c r="N25" i="4"/>
  <c r="M25" i="4"/>
  <c r="P24" i="4"/>
  <c r="O24" i="4"/>
  <c r="N24" i="4"/>
  <c r="M24" i="4"/>
  <c r="P23" i="4"/>
  <c r="O23" i="4"/>
  <c r="N23" i="4"/>
  <c r="M23" i="4"/>
  <c r="P22" i="4"/>
  <c r="O22" i="4"/>
  <c r="N22" i="4"/>
  <c r="M22" i="4"/>
  <c r="P21" i="4"/>
  <c r="O21" i="4"/>
  <c r="N21" i="4"/>
  <c r="M21" i="4"/>
  <c r="P20" i="4"/>
  <c r="O20" i="4"/>
  <c r="N20" i="4"/>
  <c r="M20" i="4"/>
  <c r="P19" i="4"/>
  <c r="O19" i="4"/>
  <c r="N19" i="4"/>
  <c r="M19" i="4"/>
  <c r="P18" i="4"/>
  <c r="O18" i="4"/>
  <c r="N18" i="4"/>
  <c r="M18" i="4"/>
  <c r="L16" i="4"/>
  <c r="P15" i="4"/>
  <c r="P27" i="4" s="1"/>
  <c r="O15" i="4"/>
  <c r="N15" i="4"/>
  <c r="N27" i="4" s="1"/>
  <c r="N28" i="4" s="1"/>
  <c r="M15" i="4"/>
  <c r="Q27" i="3"/>
  <c r="Q28" i="3" s="1"/>
  <c r="R25" i="3"/>
  <c r="R26" i="3" s="1"/>
  <c r="N25" i="3"/>
  <c r="N26" i="3" s="1"/>
  <c r="K25" i="3"/>
  <c r="K24" i="3"/>
  <c r="S23" i="3"/>
  <c r="R23" i="3"/>
  <c r="Q23" i="3"/>
  <c r="P23" i="3"/>
  <c r="O23" i="3"/>
  <c r="N23" i="3"/>
  <c r="M23" i="3"/>
  <c r="L23" i="3"/>
  <c r="S22" i="3"/>
  <c r="R22" i="3"/>
  <c r="Q22" i="3"/>
  <c r="P22" i="3"/>
  <c r="O22" i="3"/>
  <c r="N22" i="3"/>
  <c r="M22" i="3"/>
  <c r="L22" i="3"/>
  <c r="S21" i="3"/>
  <c r="R21" i="3"/>
  <c r="Q21" i="3"/>
  <c r="P21" i="3"/>
  <c r="O21" i="3"/>
  <c r="N21" i="3"/>
  <c r="M21" i="3"/>
  <c r="L21" i="3"/>
  <c r="S20" i="3"/>
  <c r="R20" i="3"/>
  <c r="Q20" i="3"/>
  <c r="P20" i="3"/>
  <c r="O20" i="3"/>
  <c r="N20" i="3"/>
  <c r="M20" i="3"/>
  <c r="L20" i="3"/>
  <c r="S19" i="3"/>
  <c r="R19" i="3"/>
  <c r="Q19" i="3"/>
  <c r="P19" i="3"/>
  <c r="O19" i="3"/>
  <c r="N19" i="3"/>
  <c r="M19" i="3"/>
  <c r="L19" i="3"/>
  <c r="S18" i="3"/>
  <c r="R18" i="3"/>
  <c r="Q18" i="3"/>
  <c r="P18" i="3"/>
  <c r="O18" i="3"/>
  <c r="N18" i="3"/>
  <c r="M18" i="3"/>
  <c r="L18" i="3"/>
  <c r="S17" i="3"/>
  <c r="R17" i="3"/>
  <c r="Q17" i="3"/>
  <c r="P17" i="3"/>
  <c r="O17" i="3"/>
  <c r="N17" i="3"/>
  <c r="M17" i="3"/>
  <c r="L17" i="3"/>
  <c r="S16" i="3"/>
  <c r="R16" i="3"/>
  <c r="Q16" i="3"/>
  <c r="P16" i="3"/>
  <c r="O16" i="3"/>
  <c r="N16" i="3"/>
  <c r="M16" i="3"/>
  <c r="L16" i="3"/>
  <c r="S15" i="3"/>
  <c r="R15" i="3"/>
  <c r="Q15" i="3"/>
  <c r="P15" i="3"/>
  <c r="O15" i="3"/>
  <c r="N15" i="3"/>
  <c r="M15" i="3"/>
  <c r="L15" i="3"/>
  <c r="R14" i="3"/>
  <c r="Q14" i="3"/>
  <c r="Q25" i="3" s="1"/>
  <c r="Q26" i="3" s="1"/>
  <c r="P14" i="3"/>
  <c r="O14" i="3"/>
  <c r="N14" i="3"/>
  <c r="M14" i="3"/>
  <c r="M25" i="3" s="1"/>
  <c r="M26" i="3" s="1"/>
  <c r="L14" i="3"/>
  <c r="L25" i="3" s="1"/>
  <c r="L26" i="3" s="1"/>
  <c r="N63" i="2"/>
  <c r="N62" i="2"/>
  <c r="I62" i="2"/>
  <c r="V61" i="2"/>
  <c r="U61" i="2"/>
  <c r="T61" i="2"/>
  <c r="S61" i="2"/>
  <c r="R61" i="2"/>
  <c r="P61" i="2"/>
  <c r="O61" i="2"/>
  <c r="I61" i="2"/>
  <c r="Q61" i="2" s="1"/>
  <c r="U60" i="2"/>
  <c r="T60" i="2"/>
  <c r="V60" i="2" s="1"/>
  <c r="S60" i="2"/>
  <c r="O60" i="2"/>
  <c r="M60" i="2"/>
  <c r="P60" i="2" s="1"/>
  <c r="I60" i="2"/>
  <c r="Q60" i="2" s="1"/>
  <c r="V59" i="2"/>
  <c r="U59" i="2"/>
  <c r="S59" i="2"/>
  <c r="P59" i="2"/>
  <c r="O59" i="2"/>
  <c r="I59" i="2"/>
  <c r="Q59" i="2" s="1"/>
  <c r="U58" i="2"/>
  <c r="S58" i="2"/>
  <c r="Q58" i="2"/>
  <c r="O58" i="2"/>
  <c r="U57" i="2"/>
  <c r="S57" i="2"/>
  <c r="Q57" i="2"/>
  <c r="O57" i="2"/>
  <c r="V56" i="2"/>
  <c r="U56" i="2"/>
  <c r="T56" i="2"/>
  <c r="S56" i="2"/>
  <c r="R56" i="2"/>
  <c r="P56" i="2"/>
  <c r="O56" i="2"/>
  <c r="I56" i="2"/>
  <c r="Q56" i="2" s="1"/>
  <c r="T55" i="2"/>
  <c r="V55" i="2" s="1"/>
  <c r="K55" i="2" s="1"/>
  <c r="U55" i="2" s="1"/>
  <c r="R55" i="2"/>
  <c r="P55" i="2"/>
  <c r="O55" i="2"/>
  <c r="J55" i="2"/>
  <c r="S55" i="2" s="1"/>
  <c r="I55" i="2"/>
  <c r="Q55" i="2" s="1"/>
  <c r="R54" i="2"/>
  <c r="P54" i="2"/>
  <c r="O54" i="2"/>
  <c r="R53" i="2"/>
  <c r="R63" i="2" s="1"/>
  <c r="P53" i="2"/>
  <c r="O53" i="2"/>
  <c r="R52" i="2"/>
  <c r="T52" i="2" s="1"/>
  <c r="J52" i="2" s="1"/>
  <c r="S52" i="2" s="1"/>
  <c r="P52" i="2"/>
  <c r="O52" i="2"/>
  <c r="T51" i="2"/>
  <c r="R51" i="2"/>
  <c r="Q51" i="2"/>
  <c r="P51" i="2"/>
  <c r="O51" i="2"/>
  <c r="I51" i="2"/>
  <c r="T50" i="2"/>
  <c r="J50" i="2" s="1"/>
  <c r="S50" i="2"/>
  <c r="R50" i="2"/>
  <c r="P50" i="2"/>
  <c r="O50" i="2"/>
  <c r="I50" i="2"/>
  <c r="Q50" i="2" s="1"/>
  <c r="R49" i="2"/>
  <c r="P49" i="2"/>
  <c r="O49" i="2"/>
  <c r="R48" i="2"/>
  <c r="T48" i="2" s="1"/>
  <c r="Q48" i="2"/>
  <c r="P48" i="2"/>
  <c r="O48" i="2"/>
  <c r="I48" i="2"/>
  <c r="T47" i="2"/>
  <c r="V47" i="2" s="1"/>
  <c r="K47" i="2" s="1"/>
  <c r="U47" i="2" s="1"/>
  <c r="R47" i="2"/>
  <c r="P47" i="2"/>
  <c r="O47" i="2"/>
  <c r="J47" i="2"/>
  <c r="S47" i="2" s="1"/>
  <c r="I47" i="2"/>
  <c r="Q47" i="2" s="1"/>
  <c r="R46" i="2"/>
  <c r="P46" i="2"/>
  <c r="O46" i="2"/>
  <c r="R45" i="2"/>
  <c r="T45" i="2" s="1"/>
  <c r="P45" i="2"/>
  <c r="O45" i="2"/>
  <c r="I45" i="2"/>
  <c r="Q45" i="2" s="1"/>
  <c r="R44" i="2"/>
  <c r="T44" i="2" s="1"/>
  <c r="V44" i="2" s="1"/>
  <c r="K44" i="2" s="1"/>
  <c r="U44" i="2" s="1"/>
  <c r="P44" i="2"/>
  <c r="O44" i="2"/>
  <c r="J44" i="2"/>
  <c r="S44" i="2" s="1"/>
  <c r="R43" i="2"/>
  <c r="T43" i="2" s="1"/>
  <c r="P43" i="2"/>
  <c r="O43" i="2"/>
  <c r="I43" i="2"/>
  <c r="Q43" i="2" s="1"/>
  <c r="V42" i="2"/>
  <c r="T42" i="2"/>
  <c r="R42" i="2"/>
  <c r="P42" i="2"/>
  <c r="O42" i="2"/>
  <c r="K42" i="2"/>
  <c r="U42" i="2" s="1"/>
  <c r="J42" i="2"/>
  <c r="S42" i="2" s="1"/>
  <c r="I42" i="2"/>
  <c r="Q42" i="2" s="1"/>
  <c r="R41" i="2"/>
  <c r="P41" i="2"/>
  <c r="O41" i="2"/>
  <c r="R40" i="2"/>
  <c r="T40" i="2" s="1"/>
  <c r="Q40" i="2"/>
  <c r="P40" i="2"/>
  <c r="O40" i="2"/>
  <c r="I40" i="2"/>
  <c r="T39" i="2"/>
  <c r="V39" i="2" s="1"/>
  <c r="K39" i="2" s="1"/>
  <c r="U39" i="2" s="1"/>
  <c r="R39" i="2"/>
  <c r="P39" i="2"/>
  <c r="O39" i="2"/>
  <c r="J39" i="2"/>
  <c r="S39" i="2" s="1"/>
  <c r="I39" i="2"/>
  <c r="Q39" i="2" s="1"/>
  <c r="R38" i="2"/>
  <c r="P38" i="2"/>
  <c r="O38" i="2"/>
  <c r="V37" i="2"/>
  <c r="K37" i="2" s="1"/>
  <c r="U37" i="2" s="1"/>
  <c r="R37" i="2"/>
  <c r="T37" i="2" s="1"/>
  <c r="J37" i="2" s="1"/>
  <c r="S37" i="2" s="1"/>
  <c r="P37" i="2"/>
  <c r="O37" i="2"/>
  <c r="I37" i="2"/>
  <c r="Q37" i="2" s="1"/>
  <c r="R36" i="2"/>
  <c r="T36" i="2" s="1"/>
  <c r="V36" i="2" s="1"/>
  <c r="K36" i="2" s="1"/>
  <c r="U36" i="2" s="1"/>
  <c r="P36" i="2"/>
  <c r="O36" i="2"/>
  <c r="J36" i="2"/>
  <c r="S36" i="2" s="1"/>
  <c r="R35" i="2"/>
  <c r="T35" i="2" s="1"/>
  <c r="P35" i="2"/>
  <c r="O35" i="2"/>
  <c r="I35" i="2"/>
  <c r="Q35" i="2" s="1"/>
  <c r="V34" i="2"/>
  <c r="T34" i="2"/>
  <c r="R34" i="2"/>
  <c r="P34" i="2"/>
  <c r="O34" i="2"/>
  <c r="K34" i="2"/>
  <c r="U34" i="2" s="1"/>
  <c r="J34" i="2"/>
  <c r="S34" i="2" s="1"/>
  <c r="I34" i="2"/>
  <c r="Q34" i="2" s="1"/>
  <c r="R33" i="2"/>
  <c r="P33" i="2"/>
  <c r="O33" i="2"/>
  <c r="R32" i="2"/>
  <c r="T32" i="2" s="1"/>
  <c r="P32" i="2"/>
  <c r="O32" i="2"/>
  <c r="I32" i="2"/>
  <c r="Q32" i="2" s="1"/>
  <c r="T31" i="2"/>
  <c r="V31" i="2" s="1"/>
  <c r="K31" i="2" s="1"/>
  <c r="U31" i="2" s="1"/>
  <c r="R31" i="2"/>
  <c r="P31" i="2"/>
  <c r="O31" i="2"/>
  <c r="J31" i="2"/>
  <c r="S31" i="2" s="1"/>
  <c r="I31" i="2"/>
  <c r="Q31" i="2" s="1"/>
  <c r="R30" i="2"/>
  <c r="P30" i="2"/>
  <c r="O30" i="2"/>
  <c r="R29" i="2"/>
  <c r="T29" i="2" s="1"/>
  <c r="P29" i="2"/>
  <c r="O29" i="2"/>
  <c r="I29" i="2"/>
  <c r="Q29" i="2" s="1"/>
  <c r="R28" i="2"/>
  <c r="T28" i="2" s="1"/>
  <c r="V28" i="2" s="1"/>
  <c r="K28" i="2" s="1"/>
  <c r="U28" i="2" s="1"/>
  <c r="P28" i="2"/>
  <c r="O28" i="2"/>
  <c r="J28" i="2"/>
  <c r="S28" i="2" s="1"/>
  <c r="R27" i="2"/>
  <c r="T27" i="2" s="1"/>
  <c r="P27" i="2"/>
  <c r="O27" i="2"/>
  <c r="I27" i="2"/>
  <c r="Q27" i="2" s="1"/>
  <c r="T26" i="2"/>
  <c r="V26" i="2" s="1"/>
  <c r="K26" i="2" s="1"/>
  <c r="U26" i="2" s="1"/>
  <c r="R26" i="2"/>
  <c r="P26" i="2"/>
  <c r="O26" i="2"/>
  <c r="I26" i="2"/>
  <c r="Q26" i="2" s="1"/>
  <c r="R25" i="2"/>
  <c r="P25" i="2"/>
  <c r="O25" i="2"/>
  <c r="R24" i="2"/>
  <c r="T24" i="2" s="1"/>
  <c r="P24" i="2"/>
  <c r="O24" i="2"/>
  <c r="T23" i="2"/>
  <c r="V23" i="2" s="1"/>
  <c r="K23" i="2" s="1"/>
  <c r="U23" i="2" s="1"/>
  <c r="R23" i="2"/>
  <c r="P23" i="2"/>
  <c r="O23" i="2"/>
  <c r="I23" i="2"/>
  <c r="Q23" i="2" s="1"/>
  <c r="T22" i="2"/>
  <c r="R22" i="2"/>
  <c r="P22" i="2"/>
  <c r="O22" i="2"/>
  <c r="I22" i="2"/>
  <c r="Q22" i="2" s="1"/>
  <c r="V21" i="2"/>
  <c r="K21" i="2" s="1"/>
  <c r="U21" i="2" s="1"/>
  <c r="T21" i="2"/>
  <c r="R21" i="2"/>
  <c r="P21" i="2"/>
  <c r="O21" i="2"/>
  <c r="J21" i="2"/>
  <c r="S21" i="2" s="1"/>
  <c r="I21" i="2"/>
  <c r="Q21" i="2" s="1"/>
  <c r="R20" i="2"/>
  <c r="P20" i="2"/>
  <c r="O20" i="2"/>
  <c r="R19" i="2"/>
  <c r="T19" i="2" s="1"/>
  <c r="P19" i="2"/>
  <c r="O19" i="2"/>
  <c r="I19" i="2"/>
  <c r="Q19" i="2" s="1"/>
  <c r="T18" i="2"/>
  <c r="V18" i="2" s="1"/>
  <c r="K18" i="2" s="1"/>
  <c r="U18" i="2" s="1"/>
  <c r="R18" i="2"/>
  <c r="P18" i="2"/>
  <c r="O18" i="2"/>
  <c r="I18" i="2"/>
  <c r="Q18" i="2" s="1"/>
  <c r="R17" i="2"/>
  <c r="P17" i="2"/>
  <c r="P63" i="2" s="1"/>
  <c r="O17" i="2"/>
  <c r="R16" i="2"/>
  <c r="T16" i="2" s="1"/>
  <c r="P16" i="2"/>
  <c r="O16" i="2"/>
  <c r="T15" i="2"/>
  <c r="R15" i="2"/>
  <c r="P15" i="2"/>
  <c r="O15" i="2"/>
  <c r="I15" i="2"/>
  <c r="Q15" i="2" s="1"/>
  <c r="M27" i="4" l="1"/>
  <c r="M28" i="4" s="1"/>
  <c r="V16" i="2"/>
  <c r="K16" i="2" s="1"/>
  <c r="U16" i="2" s="1"/>
  <c r="J16" i="2"/>
  <c r="S16" i="2" s="1"/>
  <c r="V45" i="2"/>
  <c r="K45" i="2" s="1"/>
  <c r="U45" i="2" s="1"/>
  <c r="J45" i="2"/>
  <c r="S45" i="2" s="1"/>
  <c r="V19" i="2"/>
  <c r="K19" i="2" s="1"/>
  <c r="U19" i="2" s="1"/>
  <c r="J19" i="2"/>
  <c r="S19" i="2" s="1"/>
  <c r="V27" i="2"/>
  <c r="K27" i="2" s="1"/>
  <c r="U27" i="2" s="1"/>
  <c r="J27" i="2"/>
  <c r="S27" i="2" s="1"/>
  <c r="V48" i="2"/>
  <c r="K48" i="2" s="1"/>
  <c r="U48" i="2" s="1"/>
  <c r="J48" i="2"/>
  <c r="S48" i="2" s="1"/>
  <c r="V43" i="2"/>
  <c r="K43" i="2" s="1"/>
  <c r="U43" i="2" s="1"/>
  <c r="J43" i="2"/>
  <c r="S43" i="2" s="1"/>
  <c r="V40" i="2"/>
  <c r="K40" i="2" s="1"/>
  <c r="U40" i="2" s="1"/>
  <c r="J40" i="2"/>
  <c r="S40" i="2" s="1"/>
  <c r="V29" i="2"/>
  <c r="K29" i="2" s="1"/>
  <c r="U29" i="2" s="1"/>
  <c r="J29" i="2"/>
  <c r="S29" i="2" s="1"/>
  <c r="P65" i="2"/>
  <c r="P66" i="2" s="1"/>
  <c r="P64" i="2"/>
  <c r="V24" i="2"/>
  <c r="K24" i="2" s="1"/>
  <c r="U24" i="2" s="1"/>
  <c r="J24" i="2"/>
  <c r="S24" i="2" s="1"/>
  <c r="V35" i="2"/>
  <c r="K35" i="2" s="1"/>
  <c r="U35" i="2" s="1"/>
  <c r="J35" i="2"/>
  <c r="S35" i="2" s="1"/>
  <c r="V32" i="2"/>
  <c r="K32" i="2" s="1"/>
  <c r="U32" i="2" s="1"/>
  <c r="J32" i="2"/>
  <c r="S32" i="2" s="1"/>
  <c r="R65" i="2"/>
  <c r="R66" i="2" s="1"/>
  <c r="R64" i="2"/>
  <c r="J15" i="2"/>
  <c r="S15" i="2" s="1"/>
  <c r="V15" i="2"/>
  <c r="T17" i="2"/>
  <c r="I17" i="2"/>
  <c r="Q17" i="2" s="1"/>
  <c r="J23" i="2"/>
  <c r="S23" i="2" s="1"/>
  <c r="T25" i="2"/>
  <c r="I25" i="2"/>
  <c r="Q25" i="2" s="1"/>
  <c r="I16" i="2"/>
  <c r="Q16" i="2" s="1"/>
  <c r="Q63" i="2" s="1"/>
  <c r="Q64" i="2" s="1"/>
  <c r="I24" i="2"/>
  <c r="Q24" i="2" s="1"/>
  <c r="T49" i="2"/>
  <c r="I49" i="2"/>
  <c r="Q49" i="2" s="1"/>
  <c r="V51" i="2"/>
  <c r="K51" i="2" s="1"/>
  <c r="U51" i="2" s="1"/>
  <c r="J51" i="2"/>
  <c r="S51" i="2" s="1"/>
  <c r="V52" i="2"/>
  <c r="K52" i="2" s="1"/>
  <c r="U52" i="2" s="1"/>
  <c r="O25" i="3"/>
  <c r="O26" i="3" s="1"/>
  <c r="O63" i="2"/>
  <c r="O64" i="2" s="1"/>
  <c r="T30" i="2"/>
  <c r="I30" i="2"/>
  <c r="Q30" i="2" s="1"/>
  <c r="T33" i="2"/>
  <c r="I33" i="2"/>
  <c r="Q33" i="2" s="1"/>
  <c r="T38" i="2"/>
  <c r="I38" i="2"/>
  <c r="Q38" i="2" s="1"/>
  <c r="T41" i="2"/>
  <c r="I41" i="2"/>
  <c r="Q41" i="2" s="1"/>
  <c r="T46" i="2"/>
  <c r="I46" i="2"/>
  <c r="Q46" i="2" s="1"/>
  <c r="V50" i="2"/>
  <c r="K50" i="2" s="1"/>
  <c r="U50" i="2" s="1"/>
  <c r="P25" i="3"/>
  <c r="P26" i="3" s="1"/>
  <c r="N29" i="4"/>
  <c r="N30" i="4" s="1"/>
  <c r="T20" i="2"/>
  <c r="I20" i="2"/>
  <c r="Q20" i="2" s="1"/>
  <c r="O27" i="4"/>
  <c r="O28" i="4" s="1"/>
  <c r="J18" i="2"/>
  <c r="S18" i="2" s="1"/>
  <c r="J26" i="2"/>
  <c r="S26" i="2" s="1"/>
  <c r="T54" i="2"/>
  <c r="I54" i="2"/>
  <c r="Q54" i="2" s="1"/>
  <c r="V22" i="2"/>
  <c r="K22" i="2" s="1"/>
  <c r="U22" i="2" s="1"/>
  <c r="J22" i="2"/>
  <c r="S22" i="2" s="1"/>
  <c r="T53" i="2"/>
  <c r="I53" i="2"/>
  <c r="Q53" i="2" s="1"/>
  <c r="M27" i="3"/>
  <c r="M28" i="3" s="1"/>
  <c r="O27" i="3"/>
  <c r="O28" i="3" s="1"/>
  <c r="P29" i="4"/>
  <c r="P30" i="4" s="1"/>
  <c r="I28" i="2"/>
  <c r="Q28" i="2" s="1"/>
  <c r="I36" i="2"/>
  <c r="Q36" i="2" s="1"/>
  <c r="I44" i="2"/>
  <c r="Q44" i="2" s="1"/>
  <c r="I52" i="2"/>
  <c r="Q52" i="2" s="1"/>
  <c r="S14" i="3"/>
  <c r="V54" i="2" l="1"/>
  <c r="K54" i="2" s="1"/>
  <c r="U54" i="2" s="1"/>
  <c r="J54" i="2"/>
  <c r="S54" i="2" s="1"/>
  <c r="J33" i="2"/>
  <c r="S33" i="2" s="1"/>
  <c r="V33" i="2"/>
  <c r="K33" i="2" s="1"/>
  <c r="U33" i="2" s="1"/>
  <c r="J17" i="2"/>
  <c r="S17" i="2" s="1"/>
  <c r="S63" i="2" s="1"/>
  <c r="S64" i="2" s="1"/>
  <c r="V17" i="2"/>
  <c r="K17" i="2" s="1"/>
  <c r="U17" i="2" s="1"/>
  <c r="V46" i="2"/>
  <c r="K46" i="2" s="1"/>
  <c r="U46" i="2" s="1"/>
  <c r="J46" i="2"/>
  <c r="S46" i="2" s="1"/>
  <c r="V30" i="2"/>
  <c r="K30" i="2" s="1"/>
  <c r="U30" i="2" s="1"/>
  <c r="J30" i="2"/>
  <c r="S30" i="2" s="1"/>
  <c r="T63" i="2"/>
  <c r="J53" i="2"/>
  <c r="S53" i="2" s="1"/>
  <c r="V53" i="2"/>
  <c r="K53" i="2" s="1"/>
  <c r="U53" i="2" s="1"/>
  <c r="J41" i="2"/>
  <c r="S41" i="2" s="1"/>
  <c r="V41" i="2"/>
  <c r="K41" i="2" s="1"/>
  <c r="U41" i="2" s="1"/>
  <c r="S27" i="3"/>
  <c r="S28" i="3" s="1"/>
  <c r="S25" i="3"/>
  <c r="S26" i="3" s="1"/>
  <c r="V20" i="2"/>
  <c r="K20" i="2" s="1"/>
  <c r="U20" i="2" s="1"/>
  <c r="J20" i="2"/>
  <c r="S20" i="2" s="1"/>
  <c r="J25" i="2"/>
  <c r="S25" i="2" s="1"/>
  <c r="V25" i="2"/>
  <c r="K25" i="2" s="1"/>
  <c r="U25" i="2" s="1"/>
  <c r="J49" i="2"/>
  <c r="S49" i="2" s="1"/>
  <c r="V49" i="2"/>
  <c r="K49" i="2" s="1"/>
  <c r="U49" i="2" s="1"/>
  <c r="K15" i="2"/>
  <c r="U15" i="2" s="1"/>
  <c r="V38" i="2"/>
  <c r="K38" i="2" s="1"/>
  <c r="U38" i="2" s="1"/>
  <c r="J38" i="2"/>
  <c r="S38" i="2" s="1"/>
  <c r="T64" i="2" l="1"/>
  <c r="T65" i="2"/>
  <c r="T66" i="2" s="1"/>
  <c r="U63" i="2"/>
  <c r="U64" i="2" s="1"/>
  <c r="V63" i="2"/>
  <c r="V66" i="2" l="1"/>
  <c r="V64" i="2"/>
  <c r="V65" i="2"/>
</calcChain>
</file>

<file path=xl/comments1.xml><?xml version="1.0" encoding="utf-8"?>
<comments xmlns="http://schemas.openxmlformats.org/spreadsheetml/2006/main">
  <authors>
    <author/>
  </authors>
  <commentList>
    <comment ref="E56" authorId="0">
      <text>
        <r>
          <rPr>
            <sz val="11"/>
            <color theme="1"/>
            <rFont val="Calibri"/>
            <scheme val="minor"/>
          </rPr>
          <t>Ver inventario de recursos.
======</t>
        </r>
      </text>
    </comment>
  </commentList>
</comments>
</file>

<file path=xl/sharedStrings.xml><?xml version="1.0" encoding="utf-8"?>
<sst xmlns="http://schemas.openxmlformats.org/spreadsheetml/2006/main" count="338" uniqueCount="188">
  <si>
    <t>Instrucciones para la cumplimentación de las plantillas del Modelo Económico para cada uno de los Lotes</t>
  </si>
  <si>
    <t>1. Como cumplimentar las plantillas</t>
  </si>
  <si>
    <t>1.1</t>
  </si>
  <si>
    <t>El licitador debe cumplimentar las plantillas de los lotes a los que se presente, dejando el resto sin introducir dato alguno.</t>
  </si>
  <si>
    <t>1.2</t>
  </si>
  <si>
    <t>Únicamente debe completar las columnas "Precio anual ofertado por unidad" de cada lote. El resto de las columnas con fondo verde se calcularán automáticamente</t>
  </si>
  <si>
    <t>1.3</t>
  </si>
  <si>
    <t xml:space="preserve">Deben rellenarse todas las celdas con el fondo de color verde , independientemente de que en la Línea Base inicial, haya o no previsión de consumo. </t>
  </si>
  <si>
    <t xml:space="preserve">2. Línea Base </t>
  </si>
  <si>
    <t>2.1</t>
  </si>
  <si>
    <t>La columna Línea Base Inicial, indica las unidades previstas para cada Unidad de Recurso en el momento del inicio de la licitación y los años siguientes.</t>
  </si>
  <si>
    <t>2.2</t>
  </si>
  <si>
    <t>La facturación se hará en función de las unidades reales de consumo en cada mes tras informe de la CMDB.</t>
  </si>
  <si>
    <t>3. Precio por unidad</t>
  </si>
  <si>
    <t>3.1</t>
  </si>
  <si>
    <t>Los importes indicados en la columna "Precio por unidad" deben ser el precio de la Unidad de Recurso de la fila correspondiente</t>
  </si>
  <si>
    <t>3.2</t>
  </si>
  <si>
    <t>En el caso de servicios de coste fijo, el importe será simplemente el precio fijo "anual" por dicho servicio.</t>
  </si>
  <si>
    <t>3.3</t>
  </si>
  <si>
    <t xml:space="preserve">En el caso de unidades de recurso de pago por uso (coste variable), se indicará: </t>
  </si>
  <si>
    <t xml:space="preserve">     - Como norma general, el precio "anual" de la unidad de recurso en cuestión.</t>
  </si>
  <si>
    <t xml:space="preserve">     - Cuando la unidad medida sean horas, el precio hora</t>
  </si>
  <si>
    <t>3.4</t>
  </si>
  <si>
    <t xml:space="preserve">Cuando una unidad de recurso incluya diferentes perfiles, roles o tecnologías el precio indicado será de aplicación a cualquiera de ellos. </t>
  </si>
  <si>
    <t>3.5</t>
  </si>
  <si>
    <t xml:space="preserve">Los importes indicados para cada Unidad de Recurso, permanecerán invariables durante toda la duración del Contrato y las posibles prórrogas. </t>
  </si>
  <si>
    <t>3.6</t>
  </si>
  <si>
    <t>Todos los importes son sin IVA y con dos decimales</t>
  </si>
  <si>
    <t>3. Fase de Transición</t>
  </si>
  <si>
    <t>Durante la Fase de Transición de 6 meses desde la fecha establecida por contrato para el comienzo de esta fase, únicamente se podrá facturar el Coste Fijo Único indicado.</t>
  </si>
  <si>
    <t>En las posibles prórrogas, no se podrá facturar nada en concepto de Transición</t>
  </si>
  <si>
    <t>Exp. CP00152/2024: Contratación mixta del servicio de externalización en modalidad de outsourcing de la administración de servidores, aplicaciones, el soporte informático dedicado al puesto de trabajo y el suministro de licencias, para ASEPEYO, Mutua Colaboradora con la Seguridad Social, núm. 151.</t>
  </si>
  <si>
    <t xml:space="preserve">Anexo V Criterios cuantificables mediante fórmulas automáticas Lote 1 </t>
  </si>
  <si>
    <t xml:space="preserve">D. /Dña. ………......................................... con DNI nº.........................., en nombre (propio o de la empresa que representa)................................................., con CIF/NIF.............. y domicilio fiscal en................................, calle/plaza.................................................... Nº ........., enterado del anuncio publicado en el (PLACSP, DOUE) de fecha ......................... y de las condiciones, requisitos y obligaciones sobre protección y condiciones de trabajo que se exigen para la ejecución del contrato para la Contratación mixta del servicio de externalización en modalidad de outsourcing de la administración de servidores, aplicaciones, el soporte informático dedicado al puesto de trabajo y el suministro de licencias, para ASEPEYO, Mutua Colaboradora con la Seguridad </t>
  </si>
  <si>
    <t>todos los importes sin iva y con 2 decimales</t>
  </si>
  <si>
    <t>Lote 1:  Administración de servidores y aplicaciones informáticas</t>
  </si>
  <si>
    <t>ID</t>
  </si>
  <si>
    <t>Servicio</t>
  </si>
  <si>
    <t>Unidades de recurso</t>
  </si>
  <si>
    <t>Variantes</t>
  </si>
  <si>
    <t xml:space="preserve">Línea </t>
  </si>
  <si>
    <t>Precio anual ofertado por unidad</t>
  </si>
  <si>
    <t>Precio anual</t>
  </si>
  <si>
    <t>Importe facturable por periodo</t>
  </si>
  <si>
    <t>Unidad</t>
  </si>
  <si>
    <t xml:space="preserve">Base </t>
  </si>
  <si>
    <t>por</t>
  </si>
  <si>
    <t>Transición</t>
  </si>
  <si>
    <t xml:space="preserve">Meses periodo </t>
  </si>
  <si>
    <t>medida</t>
  </si>
  <si>
    <t>inicial (7 a 24)</t>
  </si>
  <si>
    <t>inicial (25 a 36)</t>
  </si>
  <si>
    <t>inicial (37 a 48)</t>
  </si>
  <si>
    <t>inicial (49 a 60)</t>
  </si>
  <si>
    <t>meses 1 a 6</t>
  </si>
  <si>
    <t xml:space="preserve"> 7 a 24 (Oferta)</t>
  </si>
  <si>
    <t xml:space="preserve"> 7 a 24</t>
  </si>
  <si>
    <t>25 a 36 (Oferta)</t>
  </si>
  <si>
    <t>25 a 36</t>
  </si>
  <si>
    <t>37 a 48 (Oferta)</t>
  </si>
  <si>
    <t>37 a 48</t>
  </si>
  <si>
    <t>49 a 60 (Oferta)</t>
  </si>
  <si>
    <t>49 a 60</t>
  </si>
  <si>
    <t>L1.S1</t>
  </si>
  <si>
    <t>Administración y operación de Mainframe</t>
  </si>
  <si>
    <t>MIPS</t>
  </si>
  <si>
    <t>VSAM</t>
  </si>
  <si>
    <t>Instancia</t>
  </si>
  <si>
    <t>DL1</t>
  </si>
  <si>
    <t>Bolsa de horas</t>
  </si>
  <si>
    <t>Reducción de Mainframe</t>
  </si>
  <si>
    <t>Horas</t>
  </si>
  <si>
    <t>L1.S2</t>
  </si>
  <si>
    <t>Administración de servidores Windows y Linux</t>
  </si>
  <si>
    <r>
      <rPr>
        <sz val="11"/>
        <color theme="1"/>
        <rFont val="Calibri"/>
      </rPr>
      <t xml:space="preserve">Nº de máquinas virtuales
</t>
    </r>
    <r>
      <rPr>
        <sz val="11"/>
        <color rgb="FF1C4587"/>
        <rFont val="Calibri"/>
      </rPr>
      <t>(entorno productivo</t>
    </r>
    <r>
      <rPr>
        <sz val="11"/>
        <color theme="1"/>
        <rFont val="Calibri"/>
      </rPr>
      <t>)</t>
    </r>
  </si>
  <si>
    <t>VM WMware Linux (Suse, Ubuntu, etc)</t>
  </si>
  <si>
    <t>VM WMware Windows Server</t>
  </si>
  <si>
    <r>
      <rPr>
        <sz val="11"/>
        <color theme="1"/>
        <rFont val="Calibri"/>
      </rPr>
      <t>Nº de máquinas virtuales
(</t>
    </r>
    <r>
      <rPr>
        <sz val="11"/>
        <color rgb="FF85200C"/>
        <rFont val="Calibri"/>
      </rPr>
      <t>entorno no productivo</t>
    </r>
    <r>
      <rPr>
        <sz val="11"/>
        <color theme="1"/>
        <rFont val="Calibri"/>
      </rPr>
      <t>)</t>
    </r>
  </si>
  <si>
    <t>L1.S3</t>
  </si>
  <si>
    <t>Administración de Base de Datos y Middleware</t>
  </si>
  <si>
    <r>
      <rPr>
        <sz val="11"/>
        <color theme="1"/>
        <rFont val="Calibri"/>
      </rPr>
      <t>Nº de instancias o equivalente, incluyendo las correspondientes licencias (salvo las incluidas en el lote 3) , y las del que funciona en plataforma mainframe.
(</t>
    </r>
    <r>
      <rPr>
        <sz val="11"/>
        <color rgb="FF1C4587"/>
        <rFont val="Calibri"/>
      </rPr>
      <t>entorno productivo</t>
    </r>
    <r>
      <rPr>
        <sz val="11"/>
        <color theme="1"/>
        <rFont val="Calibri"/>
      </rPr>
      <t>)</t>
    </r>
  </si>
  <si>
    <t>WAS</t>
  </si>
  <si>
    <t>DB2 Advanced Edition</t>
  </si>
  <si>
    <t>LOTUS Domino</t>
  </si>
  <si>
    <t xml:space="preserve">MSFT SQL </t>
  </si>
  <si>
    <t xml:space="preserve">PostgreSQL </t>
  </si>
  <si>
    <t>Apache Cassandra</t>
  </si>
  <si>
    <t>Neo4j</t>
  </si>
  <si>
    <t>MongoDB</t>
  </si>
  <si>
    <t>MySQL standard</t>
  </si>
  <si>
    <t>MySQL enterprise</t>
  </si>
  <si>
    <t>CPU</t>
  </si>
  <si>
    <t>Maria DB</t>
  </si>
  <si>
    <t>DB2 Express Edition</t>
  </si>
  <si>
    <t>MSFT SQL Express</t>
  </si>
  <si>
    <t>Elasticsearch</t>
  </si>
  <si>
    <t>Nodo</t>
  </si>
  <si>
    <t>Windows VDI (VDA)</t>
  </si>
  <si>
    <t>Coste fijo anual</t>
  </si>
  <si>
    <r>
      <rPr>
        <sz val="11"/>
        <color theme="1"/>
        <rFont val="Calibri"/>
      </rPr>
      <t xml:space="preserve">Administración y monitorización de las aplicaciones y herramientas de seguridad, que lo requieran
</t>
    </r>
    <r>
      <rPr>
        <sz val="10"/>
        <color rgb="FF434343"/>
        <rFont val="Calibri"/>
      </rPr>
      <t>Cyberark - (PAM) + NESSUS - Gestión de Vulnerabilidades + IBM Qradar (SIEM) + OpenIAM + Kaspersky - Antimalware + Kaspersky (EDR) + Fortiauthenticator + Fortitoken Mobile + Token físicos (2FA) + Checkpoint + Sonicwall (IPS) + Proxy + WAF + CASB + Zero Trust</t>
    </r>
  </si>
  <si>
    <t>Fijo anual</t>
  </si>
  <si>
    <r>
      <rPr>
        <sz val="11"/>
        <color theme="1"/>
        <rFont val="Calibri"/>
      </rPr>
      <t>Nº de instancias o equivalente, incluyendo las correspondientes licencias (salvo las incluidas en el lote 3), y las del que funciona en plataforma mainframe.
(</t>
    </r>
    <r>
      <rPr>
        <sz val="11"/>
        <color rgb="FF85200C"/>
        <rFont val="Calibri"/>
      </rPr>
      <t>entorno no productivo</t>
    </r>
    <r>
      <rPr>
        <sz val="11"/>
        <color rgb="FF434343"/>
        <rFont val="Calibri"/>
      </rPr>
      <t>)</t>
    </r>
  </si>
  <si>
    <t>PostgreSQL</t>
  </si>
  <si>
    <t xml:space="preserve">ElasticSearch </t>
  </si>
  <si>
    <t>Gestión de recursos de Cloud Publico (Almacenamiento, computación, containerización, etc.)</t>
  </si>
  <si>
    <t>Bolsa de hora</t>
  </si>
  <si>
    <t>Consumo de recursos de Cloud Publico</t>
  </si>
  <si>
    <t>Coste fijo</t>
  </si>
  <si>
    <t>L1.S4</t>
  </si>
  <si>
    <t>Administración y operación de aplicaciones</t>
  </si>
  <si>
    <t>L1.S0</t>
  </si>
  <si>
    <t>Horas de servicios profesionales</t>
  </si>
  <si>
    <t>Nº de horas</t>
  </si>
  <si>
    <t>L1.S01</t>
  </si>
  <si>
    <t>Proceso y gestión de la transición</t>
  </si>
  <si>
    <t>Coste fijo único</t>
  </si>
  <si>
    <t>Fijo único</t>
  </si>
  <si>
    <t>1</t>
  </si>
  <si>
    <t>0</t>
  </si>
  <si>
    <t>Suma</t>
  </si>
  <si>
    <t>Importe mensual:</t>
  </si>
  <si>
    <t>Total Contrato s/iva:</t>
  </si>
  <si>
    <t>Total Contrato c/iva:</t>
  </si>
  <si>
    <t>Anexo V Criterios cuantificables mediante fórmulas automáticas Lote 2</t>
  </si>
  <si>
    <t>Lote 2:  Operación del servicio asociada al puesto de trabajo</t>
  </si>
  <si>
    <t xml:space="preserve">Precio anual ofertado por unidad
</t>
  </si>
  <si>
    <t>inicial</t>
  </si>
  <si>
    <t>L2.S1</t>
  </si>
  <si>
    <t>Administración de plataforma de virtualización de aplicaciones y escritorios</t>
  </si>
  <si>
    <t>Administración y operaciones de aplicaciones en Virtual Cable</t>
  </si>
  <si>
    <t>L2.S2</t>
  </si>
  <si>
    <t>Puesto de trabajo</t>
  </si>
  <si>
    <t>Número de dependecias físicas (centros)</t>
  </si>
  <si>
    <t>Nodos</t>
  </si>
  <si>
    <t>Número de usuarios</t>
  </si>
  <si>
    <t>Usuarios</t>
  </si>
  <si>
    <t>Líneas activas en el sistema Fax-Cloud</t>
  </si>
  <si>
    <t>Número de líneas activas</t>
  </si>
  <si>
    <t>35</t>
  </si>
  <si>
    <t>Paginas enviadas vía Fax-Cloud</t>
  </si>
  <si>
    <t>Número de Páginas salientes</t>
  </si>
  <si>
    <t>Servicio de VPN</t>
  </si>
  <si>
    <t>L2.S3</t>
  </si>
  <si>
    <t>Centro de atención al usuario</t>
  </si>
  <si>
    <t>L2.S4</t>
  </si>
  <si>
    <t>Administración y Gestión Suite Google Workspace y Notes</t>
  </si>
  <si>
    <t>L2.S5</t>
  </si>
  <si>
    <t>Almacenamiento físico</t>
  </si>
  <si>
    <t>L2.S6</t>
  </si>
  <si>
    <r>
      <rPr>
        <b/>
        <sz val="11"/>
        <color rgb="FF434343"/>
        <rFont val="Calibri"/>
      </rPr>
      <t>Proyectos de innovación y desarrollo</t>
    </r>
    <r>
      <rPr>
        <b/>
        <sz val="11"/>
        <color rgb="FF434343"/>
        <rFont val="Calibri"/>
      </rPr>
      <t xml:space="preserve"> </t>
    </r>
  </si>
  <si>
    <t>Horas de Soporte</t>
  </si>
  <si>
    <t>3000</t>
  </si>
  <si>
    <t>L2.S0</t>
  </si>
  <si>
    <t>Anexo V Criterios cuantificables mediante fórmulas automáticas Lote 3</t>
  </si>
  <si>
    <t xml:space="preserve">Lote 3:  Distribución y soporte de licencias </t>
  </si>
  <si>
    <t xml:space="preserve"> 7 a 42</t>
  </si>
  <si>
    <t>43 a 54</t>
  </si>
  <si>
    <t>L3.S1</t>
  </si>
  <si>
    <t>Virtualización aplicaciones y escritorios</t>
  </si>
  <si>
    <t>UDS Virtual Cable Enterprise</t>
  </si>
  <si>
    <t>Nº de usuarios</t>
  </si>
  <si>
    <t>Coste Fijo anual</t>
  </si>
  <si>
    <t>Instancias</t>
  </si>
  <si>
    <t>Gestión de datos de prueba</t>
  </si>
  <si>
    <t>ICARIA TDM</t>
  </si>
  <si>
    <t xml:space="preserve">Nº de instancias </t>
  </si>
  <si>
    <t>Transición y licencia</t>
  </si>
  <si>
    <t>Soporte y mantenimiento</t>
  </si>
  <si>
    <t>Motor de procesos</t>
  </si>
  <si>
    <t>CAMUNDA</t>
  </si>
  <si>
    <t>Número de procesos</t>
  </si>
  <si>
    <t>Suscripción</t>
  </si>
  <si>
    <t>Bolsa de horas de soporte</t>
  </si>
  <si>
    <t>Soporte</t>
  </si>
  <si>
    <t>1800</t>
  </si>
  <si>
    <t>Bases de datos</t>
  </si>
  <si>
    <t>ElasticSearch Enterprise</t>
  </si>
  <si>
    <t>23</t>
  </si>
  <si>
    <t>DB2 (Advanced)</t>
  </si>
  <si>
    <t>22</t>
  </si>
  <si>
    <t>DB2 Advanced + IIDDR (Infosphere data replication)</t>
  </si>
  <si>
    <t xml:space="preserve">Instacia </t>
  </si>
  <si>
    <t>2</t>
  </si>
  <si>
    <t>Mongo DB</t>
  </si>
  <si>
    <t>1200</t>
  </si>
  <si>
    <t>RAM</t>
  </si>
  <si>
    <t>Microsoft SQLServer Standard</t>
  </si>
  <si>
    <t>40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</si>
</sst>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1]"/>
  </numFmts>
  <fonts count="27">
    <font>
      <sz val="11"/>
      <color theme="1"/>
      <name val="Calibri"/>
      <scheme val="minor"/>
    </font>
    <font>
      <sz val="11"/>
      <color theme="1"/>
      <name val="Calibri"/>
    </font>
    <font>
      <b/>
      <sz val="14"/>
      <color rgb="FF434343"/>
      <name val="Calibri"/>
    </font>
    <font>
      <sz val="11"/>
      <name val="Calibri"/>
    </font>
    <font>
      <b/>
      <sz val="11"/>
      <color theme="1"/>
      <name val="Calibri"/>
    </font>
    <font>
      <sz val="11"/>
      <color rgb="FF000000"/>
      <name val="Calibri"/>
    </font>
    <font>
      <b/>
      <sz val="14"/>
      <color rgb="FF000000"/>
      <name val="Arial"/>
    </font>
    <font>
      <sz val="11"/>
      <color rgb="FF000000"/>
      <name val="Arial"/>
    </font>
    <font>
      <b/>
      <sz val="12"/>
      <color rgb="FF434343"/>
      <name val="Calibri"/>
    </font>
    <font>
      <i/>
      <sz val="12"/>
      <color rgb="FF999999"/>
      <name val="Calibri"/>
    </font>
    <font>
      <b/>
      <sz val="20"/>
      <color rgb="FF000000"/>
      <name val="Arial"/>
    </font>
    <font>
      <sz val="24"/>
      <color rgb="FFFFFFFF"/>
      <name val="Calibri"/>
    </font>
    <font>
      <b/>
      <sz val="11"/>
      <color rgb="FFFF0000"/>
      <name val="Calibri"/>
    </font>
    <font>
      <b/>
      <sz val="12"/>
      <color rgb="FF666666"/>
      <name val="Calibri"/>
    </font>
    <font>
      <b/>
      <sz val="9"/>
      <color rgb="FF666666"/>
      <name val="Calibri"/>
    </font>
    <font>
      <b/>
      <sz val="11"/>
      <color rgb="FF434343"/>
      <name val="Calibri"/>
    </font>
    <font>
      <b/>
      <sz val="12"/>
      <color rgb="FFFFFFFF"/>
      <name val="Calibri"/>
    </font>
    <font>
      <b/>
      <sz val="11"/>
      <color rgb="FF666666"/>
      <name val="Calibri"/>
    </font>
    <font>
      <b/>
      <sz val="14"/>
      <color rgb="FFFFFFFF"/>
      <name val="Calibri"/>
    </font>
    <font>
      <sz val="11"/>
      <color rgb="FF434343"/>
      <name val="Calibri"/>
    </font>
    <font>
      <sz val="11"/>
      <color rgb="FFFF0000"/>
      <name val="Calibri"/>
    </font>
    <font>
      <sz val="12"/>
      <color theme="1"/>
      <name val="Calibri"/>
    </font>
    <font>
      <sz val="11"/>
      <color theme="1"/>
      <name val="Calibri"/>
      <scheme val="minor"/>
    </font>
    <font>
      <sz val="11"/>
      <color rgb="FF1C4587"/>
      <name val="Calibri"/>
    </font>
    <font>
      <sz val="11"/>
      <color rgb="FF85200C"/>
      <name val="Calibri"/>
    </font>
    <font>
      <sz val="10"/>
      <color rgb="FF434343"/>
      <name val="Calibri"/>
    </font>
    <font>
      <sz val="11"/>
      <color rgb="FF000000"/>
      <name val="Arial"/>
      <family val="2"/>
    </font>
  </fonts>
  <fills count="14">
    <fill>
      <patternFill patternType="none"/>
    </fill>
    <fill>
      <patternFill patternType="gray125"/>
    </fill>
    <fill>
      <patternFill patternType="solid">
        <fgColor rgb="FFC9DAF8"/>
        <bgColor rgb="FFC9DAF8"/>
      </patternFill>
    </fill>
    <fill>
      <patternFill patternType="solid">
        <fgColor rgb="FF00B0F0"/>
        <bgColor rgb="FF00B0F0"/>
      </patternFill>
    </fill>
    <fill>
      <patternFill patternType="solid">
        <fgColor rgb="FF6AA84F"/>
        <bgColor rgb="FF6AA84F"/>
      </patternFill>
    </fill>
    <fill>
      <patternFill patternType="solid">
        <fgColor rgb="FFD9D9D9"/>
        <bgColor rgb="FFD9D9D9"/>
      </patternFill>
    </fill>
    <fill>
      <patternFill patternType="solid">
        <fgColor rgb="FFD9EAD3"/>
        <bgColor rgb="FFD9EAD3"/>
      </patternFill>
    </fill>
    <fill>
      <patternFill patternType="solid">
        <fgColor rgb="FFFFD965"/>
        <bgColor rgb="FFFFD965"/>
      </patternFill>
    </fill>
    <fill>
      <patternFill patternType="solid">
        <fgColor rgb="FFFF9900"/>
        <bgColor rgb="FFFF9900"/>
      </patternFill>
    </fill>
    <fill>
      <patternFill patternType="solid">
        <fgColor rgb="FFE6B8AF"/>
        <bgColor rgb="FFE6B8AF"/>
      </patternFill>
    </fill>
    <fill>
      <patternFill patternType="solid">
        <fgColor rgb="FFB6D7A8"/>
        <bgColor rgb="FFB6D7A8"/>
      </patternFill>
    </fill>
    <fill>
      <patternFill patternType="solid">
        <fgColor rgb="FFCCCCCC"/>
        <bgColor rgb="FFCCCCCC"/>
      </patternFill>
    </fill>
    <fill>
      <patternFill patternType="solid">
        <fgColor rgb="FFFFF2CC"/>
        <bgColor rgb="FFFFF2CC"/>
      </patternFill>
    </fill>
    <fill>
      <patternFill patternType="solid">
        <fgColor rgb="FF000000"/>
        <bgColor rgb="FF000000"/>
      </patternFill>
    </fill>
  </fills>
  <borders count="135">
    <border>
      <left/>
      <right/>
      <top/>
      <bottom/>
      <diagonal/>
    </border>
    <border>
      <left/>
      <right/>
      <top/>
      <bottom/>
      <diagonal/>
    </border>
    <border>
      <left/>
      <right/>
      <top/>
      <bottom/>
      <diagonal/>
    </border>
    <border>
      <left style="medium">
        <color rgb="FF999999"/>
      </left>
      <right/>
      <top style="medium">
        <color rgb="FF999999"/>
      </top>
      <bottom/>
      <diagonal/>
    </border>
    <border>
      <left/>
      <right style="medium">
        <color rgb="FF999999"/>
      </right>
      <top style="medium">
        <color rgb="FF999999"/>
      </top>
      <bottom/>
      <diagonal/>
    </border>
    <border>
      <left style="medium">
        <color rgb="FF999999"/>
      </left>
      <right/>
      <top/>
      <bottom/>
      <diagonal/>
    </border>
    <border>
      <left/>
      <right style="medium">
        <color rgb="FF999999"/>
      </right>
      <top/>
      <bottom/>
      <diagonal/>
    </border>
    <border>
      <left style="medium">
        <color rgb="FF999999"/>
      </left>
      <right/>
      <top/>
      <bottom/>
      <diagonal/>
    </border>
    <border>
      <left/>
      <right style="medium">
        <color rgb="FF999999"/>
      </right>
      <top/>
      <bottom/>
      <diagonal/>
    </border>
    <border>
      <left style="medium">
        <color rgb="FF999999"/>
      </left>
      <right/>
      <top/>
      <bottom style="medium">
        <color rgb="FF999999"/>
      </bottom>
      <diagonal/>
    </border>
    <border>
      <left/>
      <right style="medium">
        <color rgb="FF999999"/>
      </right>
      <top/>
      <bottom style="medium">
        <color rgb="FF999999"/>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B7B7B7"/>
      </left>
      <right style="medium">
        <color rgb="FFB7B7B7"/>
      </right>
      <top style="medium">
        <color rgb="FFB7B7B7"/>
      </top>
      <bottom/>
      <diagonal/>
    </border>
    <border>
      <left/>
      <right/>
      <top style="medium">
        <color rgb="FF999999"/>
      </top>
      <bottom/>
      <diagonal/>
    </border>
    <border>
      <left/>
      <right/>
      <top style="medium">
        <color rgb="FF999999"/>
      </top>
      <bottom/>
      <diagonal/>
    </border>
    <border>
      <left style="thin">
        <color rgb="FF999999"/>
      </left>
      <right style="medium">
        <color rgb="FF999999"/>
      </right>
      <top style="medium">
        <color rgb="FF999999"/>
      </top>
      <bottom/>
      <diagonal/>
    </border>
    <border>
      <left style="thin">
        <color rgb="FF999999"/>
      </left>
      <right/>
      <top style="medium">
        <color rgb="FF999999"/>
      </top>
      <bottom/>
      <diagonal/>
    </border>
    <border>
      <left style="medium">
        <color rgb="FF666666"/>
      </left>
      <right/>
      <top style="medium">
        <color rgb="FF999999"/>
      </top>
      <bottom/>
      <diagonal/>
    </border>
    <border>
      <left style="thin">
        <color rgb="FF999999"/>
      </left>
      <right/>
      <top style="medium">
        <color rgb="FF999999"/>
      </top>
      <bottom/>
      <diagonal/>
    </border>
    <border>
      <left style="medium">
        <color rgb="FF999999"/>
      </left>
      <right/>
      <top style="medium">
        <color rgb="FF999999"/>
      </top>
      <bottom style="medium">
        <color rgb="FFB7B7B7"/>
      </bottom>
      <diagonal/>
    </border>
    <border>
      <left/>
      <right/>
      <top style="medium">
        <color rgb="FF999999"/>
      </top>
      <bottom style="medium">
        <color rgb="FFB7B7B7"/>
      </bottom>
      <diagonal/>
    </border>
    <border>
      <left style="medium">
        <color rgb="FFB7B7B7"/>
      </left>
      <right style="medium">
        <color rgb="FFB7B7B7"/>
      </right>
      <top/>
      <bottom/>
      <diagonal/>
    </border>
    <border>
      <left/>
      <right/>
      <top/>
      <bottom/>
      <diagonal/>
    </border>
    <border>
      <left/>
      <right/>
      <top/>
      <bottom/>
      <diagonal/>
    </border>
    <border>
      <left style="thin">
        <color rgb="FF999999"/>
      </left>
      <right style="medium">
        <color rgb="FF999999"/>
      </right>
      <top/>
      <bottom/>
      <diagonal/>
    </border>
    <border>
      <left style="thin">
        <color rgb="FF999999"/>
      </left>
      <right/>
      <top/>
      <bottom/>
      <diagonal/>
    </border>
    <border>
      <left style="medium">
        <color rgb="FF666666"/>
      </left>
      <right/>
      <top/>
      <bottom/>
      <diagonal/>
    </border>
    <border>
      <left style="thin">
        <color rgb="FF000000"/>
      </left>
      <right/>
      <top/>
      <bottom/>
      <diagonal/>
    </border>
    <border>
      <left style="thin">
        <color rgb="FF000000"/>
      </left>
      <right/>
      <top style="medium">
        <color rgb="FFB7B7B7"/>
      </top>
      <bottom style="thin">
        <color rgb="FFA5A5A5"/>
      </bottom>
      <diagonal/>
    </border>
    <border>
      <left style="thin">
        <color rgb="FFA5A5A5"/>
      </left>
      <right/>
      <top style="medium">
        <color rgb="FFB7B7B7"/>
      </top>
      <bottom style="medium">
        <color rgb="FFB7B7B7"/>
      </bottom>
      <diagonal/>
    </border>
    <border>
      <left/>
      <right/>
      <top style="medium">
        <color rgb="FFB7B7B7"/>
      </top>
      <bottom style="medium">
        <color rgb="FFB7B7B7"/>
      </bottom>
      <diagonal/>
    </border>
    <border>
      <left/>
      <right style="thin">
        <color rgb="FFB7B7B7"/>
      </right>
      <top style="medium">
        <color rgb="FFB7B7B7"/>
      </top>
      <bottom style="medium">
        <color rgb="FFB7B7B7"/>
      </bottom>
      <diagonal/>
    </border>
    <border>
      <left/>
      <right/>
      <top/>
      <bottom style="medium">
        <color rgb="FF999999"/>
      </bottom>
      <diagonal/>
    </border>
    <border>
      <left/>
      <right/>
      <top/>
      <bottom style="medium">
        <color rgb="FF999999"/>
      </bottom>
      <diagonal/>
    </border>
    <border>
      <left style="thin">
        <color rgb="FF999999"/>
      </left>
      <right style="medium">
        <color rgb="FF999999"/>
      </right>
      <top/>
      <bottom style="medium">
        <color rgb="FF999999"/>
      </bottom>
      <diagonal/>
    </border>
    <border>
      <left style="thin">
        <color rgb="FF999999"/>
      </left>
      <right/>
      <top/>
      <bottom style="medium">
        <color rgb="FF999999"/>
      </bottom>
      <diagonal/>
    </border>
    <border>
      <left style="medium">
        <color rgb="FF666666"/>
      </left>
      <right/>
      <top/>
      <bottom style="medium">
        <color rgb="FF999999"/>
      </bottom>
      <diagonal/>
    </border>
    <border>
      <left style="thin">
        <color rgb="FF000000"/>
      </left>
      <right/>
      <top/>
      <bottom/>
      <diagonal/>
    </border>
    <border>
      <left style="thin">
        <color rgb="FFA5A5A5"/>
      </left>
      <right/>
      <top/>
      <bottom style="medium">
        <color rgb="FFB7B7B7"/>
      </bottom>
      <diagonal/>
    </border>
    <border>
      <left style="thin">
        <color rgb="FFA5A5A5"/>
      </left>
      <right/>
      <top/>
      <bottom style="medium">
        <color rgb="FFB7B7B7"/>
      </bottom>
      <diagonal/>
    </border>
    <border>
      <left style="thin">
        <color rgb="FFB7B7B7"/>
      </left>
      <right style="thin">
        <color rgb="FFB7B7B7"/>
      </right>
      <top/>
      <bottom style="medium">
        <color rgb="FFB7B7B7"/>
      </bottom>
      <diagonal/>
    </border>
    <border>
      <left style="medium">
        <color rgb="FFB7B7B7"/>
      </left>
      <right/>
      <top style="medium">
        <color rgb="FFB7B7B7"/>
      </top>
      <bottom/>
      <diagonal/>
    </border>
    <border>
      <left/>
      <right/>
      <top style="medium">
        <color rgb="FFB7B7B7"/>
      </top>
      <bottom/>
      <diagonal/>
    </border>
    <border>
      <left/>
      <right/>
      <top style="medium">
        <color rgb="FFB7B7B7"/>
      </top>
      <bottom style="medium">
        <color rgb="FFB7B7B7"/>
      </bottom>
      <diagonal/>
    </border>
    <border>
      <left/>
      <right/>
      <top/>
      <bottom style="medium">
        <color rgb="FFB7B7B7"/>
      </bottom>
      <diagonal/>
    </border>
    <border>
      <left style="thin">
        <color rgb="FFB7B7B7"/>
      </left>
      <right style="thin">
        <color rgb="FFB7B7B7"/>
      </right>
      <top style="thin">
        <color rgb="FFB7B7B7"/>
      </top>
      <bottom style="thin">
        <color rgb="FFB7B7B7"/>
      </bottom>
      <diagonal/>
    </border>
    <border>
      <left style="thin">
        <color rgb="FFB7B7B7"/>
      </left>
      <right/>
      <top style="thin">
        <color rgb="FFB7B7B7"/>
      </top>
      <bottom style="thin">
        <color rgb="FFB7B7B7"/>
      </bottom>
      <diagonal/>
    </border>
    <border>
      <left style="medium">
        <color rgb="FF666666"/>
      </left>
      <right/>
      <top style="medium">
        <color rgb="FF999999"/>
      </top>
      <bottom style="medium">
        <color rgb="FF999999"/>
      </bottom>
      <diagonal/>
    </border>
    <border>
      <left style="medium">
        <color rgb="FF999999"/>
      </left>
      <right/>
      <top style="medium">
        <color rgb="FF999999"/>
      </top>
      <bottom style="medium">
        <color rgb="FF999999"/>
      </bottom>
      <diagonal/>
    </border>
    <border>
      <left style="medium">
        <color rgb="FF000000"/>
      </left>
      <right style="medium">
        <color rgb="FF000000"/>
      </right>
      <top style="medium">
        <color rgb="FF000000"/>
      </top>
      <bottom style="medium">
        <color rgb="FF000000"/>
      </bottom>
      <diagonal/>
    </border>
    <border>
      <left/>
      <right style="thin">
        <color rgb="FFB7B7B7"/>
      </right>
      <top/>
      <bottom style="thin">
        <color rgb="FFB7B7B7"/>
      </bottom>
      <diagonal/>
    </border>
    <border>
      <left/>
      <right style="medium">
        <color rgb="FFB7B7B7"/>
      </right>
      <top/>
      <bottom style="thin">
        <color rgb="FFB7B7B7"/>
      </bottom>
      <diagonal/>
    </border>
    <border>
      <left style="medium">
        <color rgb="FFB7B7B7"/>
      </left>
      <right style="medium">
        <color rgb="FFB7B7B7"/>
      </right>
      <top/>
      <bottom style="thin">
        <color rgb="FFB7B7B7"/>
      </bottom>
      <diagonal/>
    </border>
    <border>
      <left style="medium">
        <color rgb="FFB7B7B7"/>
      </left>
      <right/>
      <top/>
      <bottom/>
      <diagonal/>
    </border>
    <border>
      <left style="medium">
        <color rgb="FFB7B7B7"/>
      </left>
      <right style="medium">
        <color rgb="FFB7B7B7"/>
      </right>
      <top/>
      <bottom style="thin">
        <color rgb="FFB7B7B7"/>
      </bottom>
      <diagonal/>
    </border>
    <border>
      <left style="medium">
        <color rgb="FFB7B7B7"/>
      </left>
      <right/>
      <top/>
      <bottom style="medium">
        <color rgb="FFB7B7B7"/>
      </bottom>
      <diagonal/>
    </border>
    <border>
      <left/>
      <right/>
      <top/>
      <bottom style="medium">
        <color rgb="FFB7B7B7"/>
      </bottom>
      <diagonal/>
    </border>
    <border>
      <left/>
      <right style="medium">
        <color rgb="FFB7B7B7"/>
      </right>
      <top/>
      <bottom style="thin">
        <color rgb="FFB7B7B7"/>
      </bottom>
      <diagonal/>
    </border>
    <border>
      <left/>
      <right/>
      <top/>
      <bottom style="thin">
        <color rgb="FFB7B7B7"/>
      </bottom>
      <diagonal/>
    </border>
    <border>
      <left/>
      <right/>
      <top/>
      <bottom style="thin">
        <color rgb="FFB7B7B7"/>
      </bottom>
      <diagonal/>
    </border>
    <border>
      <left/>
      <right/>
      <top/>
      <bottom style="thin">
        <color rgb="FFB7B7B7"/>
      </bottom>
      <diagonal/>
    </border>
    <border>
      <left/>
      <right/>
      <top style="thin">
        <color rgb="FFB7B7B7"/>
      </top>
      <bottom/>
      <diagonal/>
    </border>
    <border>
      <left/>
      <right/>
      <top style="thin">
        <color rgb="FF999999"/>
      </top>
      <bottom style="thin">
        <color rgb="FF999999"/>
      </bottom>
      <diagonal/>
    </border>
    <border>
      <left style="medium">
        <color rgb="FFB7B7B7"/>
      </left>
      <right style="medium">
        <color rgb="FFB7B7B7"/>
      </right>
      <top/>
      <bottom/>
      <diagonal/>
    </border>
    <border>
      <left/>
      <right/>
      <top/>
      <bottom/>
      <diagonal/>
    </border>
    <border>
      <left/>
      <right/>
      <top style="thin">
        <color rgb="FF999999"/>
      </top>
      <bottom/>
      <diagonal/>
    </border>
    <border>
      <left style="thin">
        <color rgb="FFB7B7B7"/>
      </left>
      <right style="thin">
        <color rgb="FFB7B7B7"/>
      </right>
      <top style="thin">
        <color rgb="FFB7B7B7"/>
      </top>
      <bottom/>
      <diagonal/>
    </border>
    <border>
      <left style="thin">
        <color rgb="FFB7B7B7"/>
      </left>
      <right/>
      <top style="thin">
        <color rgb="FFB7B7B7"/>
      </top>
      <bottom/>
      <diagonal/>
    </border>
    <border>
      <left style="medium">
        <color rgb="FF999999"/>
      </left>
      <right/>
      <top style="medium">
        <color rgb="FF999999"/>
      </top>
      <bottom/>
      <diagonal/>
    </border>
    <border>
      <left style="medium">
        <color rgb="FF000000"/>
      </left>
      <right style="medium">
        <color rgb="FF000000"/>
      </right>
      <top style="medium">
        <color rgb="FF000000"/>
      </top>
      <bottom/>
      <diagonal/>
    </border>
    <border>
      <left/>
      <right style="medium">
        <color rgb="FFB7B7B7"/>
      </right>
      <top/>
      <bottom/>
      <diagonal/>
    </border>
    <border>
      <left/>
      <right/>
      <top/>
      <bottom/>
      <diagonal/>
    </border>
    <border>
      <left style="thin">
        <color rgb="FFB7B7B7"/>
      </left>
      <right style="thin">
        <color rgb="FFB7B7B7"/>
      </right>
      <top/>
      <bottom/>
      <diagonal/>
    </border>
    <border>
      <left style="thin">
        <color rgb="FFB7B7B7"/>
      </left>
      <right/>
      <top/>
      <bottom/>
      <diagonal/>
    </border>
    <border>
      <left style="medium">
        <color rgb="FF000000"/>
      </left>
      <right style="medium">
        <color rgb="FF000000"/>
      </right>
      <top/>
      <bottom/>
      <diagonal/>
    </border>
    <border>
      <left/>
      <right/>
      <top/>
      <bottom style="medium">
        <color rgb="FFB7B7B7"/>
      </bottom>
      <diagonal/>
    </border>
    <border>
      <left style="thin">
        <color rgb="FFB7B7B7"/>
      </left>
      <right style="thin">
        <color rgb="FFB7B7B7"/>
      </right>
      <top/>
      <bottom style="thin">
        <color rgb="FFB7B7B7"/>
      </bottom>
      <diagonal/>
    </border>
    <border>
      <left style="thin">
        <color rgb="FFB7B7B7"/>
      </left>
      <right/>
      <top/>
      <bottom style="thin">
        <color rgb="FFB7B7B7"/>
      </bottom>
      <diagonal/>
    </border>
    <border>
      <left style="medium">
        <color rgb="FF000000"/>
      </left>
      <right style="medium">
        <color rgb="FF000000"/>
      </right>
      <top/>
      <bottom style="medium">
        <color rgb="FF000000"/>
      </bottom>
      <diagonal/>
    </border>
    <border>
      <left style="medium">
        <color rgb="FF999999"/>
      </left>
      <right style="medium">
        <color rgb="FF999999"/>
      </right>
      <top style="medium">
        <color rgb="FF999999"/>
      </top>
      <bottom style="medium">
        <color rgb="FF999999"/>
      </bottom>
      <diagonal/>
    </border>
    <border>
      <left/>
      <right/>
      <top/>
      <bottom style="medium">
        <color rgb="FFB7B7B7"/>
      </bottom>
      <diagonal/>
    </border>
    <border>
      <left style="medium">
        <color rgb="FF999999"/>
      </left>
      <right style="medium">
        <color rgb="FF999999"/>
      </right>
      <top/>
      <bottom style="medium">
        <color rgb="FF999999"/>
      </bottom>
      <diagonal/>
    </border>
    <border>
      <left style="medium">
        <color rgb="FFB7B7B7"/>
      </left>
      <right/>
      <top/>
      <bottom/>
      <diagonal/>
    </border>
    <border>
      <left/>
      <right/>
      <top style="medium">
        <color rgb="FFB7B7B7"/>
      </top>
      <bottom/>
      <diagonal/>
    </border>
    <border>
      <left style="thin">
        <color rgb="FF999999"/>
      </left>
      <right/>
      <top style="medium">
        <color rgb="FFB7B7B7"/>
      </top>
      <bottom/>
      <diagonal/>
    </border>
    <border>
      <left style="medium">
        <color rgb="FF666666"/>
      </left>
      <right/>
      <top style="medium">
        <color rgb="FFB7B7B7"/>
      </top>
      <bottom/>
      <diagonal/>
    </border>
    <border>
      <left style="thin">
        <color rgb="FF000000"/>
      </left>
      <right/>
      <top style="medium">
        <color rgb="FFB7B7B7"/>
      </top>
      <bottom/>
      <diagonal/>
    </border>
    <border>
      <left style="thin">
        <color rgb="FF000000"/>
      </left>
      <right/>
      <top style="medium">
        <color rgb="FFB7B7B7"/>
      </top>
      <bottom style="thin">
        <color rgb="FFA5A5A5"/>
      </bottom>
      <diagonal/>
    </border>
    <border>
      <left style="thin">
        <color rgb="FF000000"/>
      </left>
      <right/>
      <top/>
      <bottom style="medium">
        <color rgb="FF999999"/>
      </bottom>
      <diagonal/>
    </border>
    <border>
      <left style="thin">
        <color rgb="FF000000"/>
      </left>
      <right/>
      <top/>
      <bottom/>
      <diagonal/>
    </border>
    <border>
      <left/>
      <right/>
      <top/>
      <bottom style="medium">
        <color rgb="FFB7B7B7"/>
      </bottom>
      <diagonal/>
    </border>
    <border>
      <left/>
      <right/>
      <top/>
      <bottom style="medium">
        <color rgb="FFB7B7B7"/>
      </bottom>
      <diagonal/>
    </border>
    <border>
      <left style="medium">
        <color rgb="FFB7B7B7"/>
      </left>
      <right/>
      <top/>
      <bottom style="medium">
        <color rgb="FFB7B7B7"/>
      </bottom>
      <diagonal/>
    </border>
    <border>
      <left style="medium">
        <color rgb="FF666666"/>
      </left>
      <right style="medium">
        <color rgb="FFB7B7B7"/>
      </right>
      <top/>
      <bottom style="medium">
        <color rgb="FFB7B7B7"/>
      </bottom>
      <diagonal/>
    </border>
    <border>
      <left style="thin">
        <color rgb="FF000000"/>
      </left>
      <right/>
      <top/>
      <bottom style="medium">
        <color rgb="FFB7B7B7"/>
      </bottom>
      <diagonal/>
    </border>
    <border>
      <left/>
      <right style="medium">
        <color rgb="FFB7B7B7"/>
      </right>
      <top style="medium">
        <color rgb="FFB7B7B7"/>
      </top>
      <bottom style="medium">
        <color rgb="FFB7B7B7"/>
      </bottom>
      <diagonal/>
    </border>
    <border>
      <left style="medium">
        <color rgb="FF666666"/>
      </left>
      <right style="medium">
        <color rgb="FFB7B7B7"/>
      </right>
      <top style="medium">
        <color rgb="FFB7B7B7"/>
      </top>
      <bottom style="medium">
        <color rgb="FFB7B7B7"/>
      </bottom>
      <diagonal/>
    </border>
    <border>
      <left/>
      <right/>
      <top style="thin">
        <color rgb="FF000000"/>
      </top>
      <bottom style="medium">
        <color rgb="FFB7B7B7"/>
      </bottom>
      <diagonal/>
    </border>
    <border>
      <left/>
      <right/>
      <top style="thin">
        <color rgb="FF000000"/>
      </top>
      <bottom style="medium">
        <color rgb="FFB7B7B7"/>
      </bottom>
      <diagonal/>
    </border>
    <border>
      <left style="medium">
        <color rgb="FFB7B7B7"/>
      </left>
      <right/>
      <top style="thin">
        <color rgb="FF000000"/>
      </top>
      <bottom style="medium">
        <color rgb="FFB7B7B7"/>
      </bottom>
      <diagonal/>
    </border>
    <border>
      <left/>
      <right style="medium">
        <color rgb="FFB7B7B7"/>
      </right>
      <top/>
      <bottom style="medium">
        <color rgb="FFB7B7B7"/>
      </bottom>
      <diagonal/>
    </border>
    <border>
      <left/>
      <right/>
      <top style="thin">
        <color rgb="FF999999"/>
      </top>
      <bottom style="medium">
        <color rgb="FFA5A5A5"/>
      </bottom>
      <diagonal/>
    </border>
    <border>
      <left/>
      <right/>
      <top/>
      <bottom style="medium">
        <color rgb="FFB7B7B7"/>
      </bottom>
      <diagonal/>
    </border>
    <border>
      <left style="medium">
        <color rgb="FFB7B7B7"/>
      </left>
      <right/>
      <top style="medium">
        <color rgb="FFB7B7B7"/>
      </top>
      <bottom style="medium">
        <color rgb="FFB7B7B7"/>
      </bottom>
      <diagonal/>
    </border>
    <border>
      <left style="medium">
        <color rgb="FFB7B7B7"/>
      </left>
      <right/>
      <top/>
      <bottom style="medium">
        <color rgb="FFB7B7B7"/>
      </bottom>
      <diagonal/>
    </border>
    <border>
      <left style="medium">
        <color rgb="FFB7B7B7"/>
      </left>
      <right/>
      <top/>
      <bottom style="medium">
        <color rgb="FFB7B7B7"/>
      </bottom>
      <diagonal/>
    </border>
    <border>
      <left/>
      <right style="medium">
        <color rgb="FFB7B7B7"/>
      </right>
      <top/>
      <bottom/>
      <diagonal/>
    </border>
    <border>
      <left style="thin">
        <color rgb="FF000000"/>
      </left>
      <right/>
      <top/>
      <bottom style="medium">
        <color rgb="FFB7B7B7"/>
      </bottom>
      <diagonal/>
    </border>
    <border>
      <left style="thin">
        <color rgb="FF000000"/>
      </left>
      <right/>
      <top/>
      <bottom style="medium">
        <color rgb="FFB7B7B7"/>
      </bottom>
      <diagonal/>
    </border>
    <border>
      <left style="thin">
        <color rgb="FF000000"/>
      </left>
      <right style="medium">
        <color rgb="FFB7B7B7"/>
      </right>
      <top/>
      <bottom style="medium">
        <color rgb="FF999999"/>
      </bottom>
      <diagonal/>
    </border>
    <border>
      <left style="medium">
        <color rgb="FFB7B7B7"/>
      </left>
      <right/>
      <top style="medium">
        <color rgb="FFB7B7B7"/>
      </top>
      <bottom/>
      <diagonal/>
    </border>
    <border>
      <left style="medium">
        <color rgb="FFB7B7B7"/>
      </left>
      <right/>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style="medium">
        <color rgb="FFB7B7B7"/>
      </bottom>
      <diagonal/>
    </border>
    <border>
      <left/>
      <right/>
      <top/>
      <bottom style="medium">
        <color rgb="FFB7B7B7"/>
      </bottom>
      <diagonal/>
    </border>
    <border>
      <left style="thin">
        <color rgb="FF999999"/>
      </left>
      <right/>
      <top/>
      <bottom style="medium">
        <color rgb="FFB7B7B7"/>
      </bottom>
      <diagonal/>
    </border>
    <border>
      <left/>
      <right style="medium">
        <color rgb="FFB7B7B7"/>
      </right>
      <top style="medium">
        <color rgb="FFB7B7B7"/>
      </top>
      <bottom/>
      <diagonal/>
    </border>
    <border>
      <left/>
      <right/>
      <top/>
      <bottom/>
      <diagonal/>
    </border>
    <border>
      <left/>
      <right/>
      <top/>
      <bottom/>
      <diagonal/>
    </border>
    <border>
      <left/>
      <right/>
      <top/>
      <bottom/>
      <diagonal/>
    </border>
    <border>
      <left style="thin">
        <color rgb="FF999999"/>
      </left>
      <right/>
      <top/>
      <bottom/>
      <diagonal/>
    </border>
    <border>
      <left style="medium">
        <color rgb="FF666666"/>
      </left>
      <right style="medium">
        <color rgb="FFB7B7B7"/>
      </right>
      <top style="medium">
        <color rgb="FFB7B7B7"/>
      </top>
      <bottom/>
      <diagonal/>
    </border>
    <border>
      <left style="thin">
        <color rgb="FF999999"/>
      </left>
      <right/>
      <top/>
      <bottom style="medium">
        <color rgb="FFB7B7B7"/>
      </bottom>
      <diagonal/>
    </border>
    <border>
      <left style="medium">
        <color rgb="FFB7B7B7"/>
      </left>
      <right/>
      <top style="medium">
        <color rgb="FFB7B7B7"/>
      </top>
      <bottom/>
      <diagonal/>
    </border>
    <border>
      <left/>
      <right/>
      <top style="medium">
        <color rgb="FF999999"/>
      </top>
      <bottom style="medium">
        <color rgb="FF999999"/>
      </bottom>
      <diagonal/>
    </border>
  </borders>
  <cellStyleXfs count="1">
    <xf numFmtId="0" fontId="0" fillId="0" borderId="0"/>
  </cellStyleXfs>
  <cellXfs count="314">
    <xf numFmtId="0" fontId="0" fillId="0" borderId="0" xfId="0" applyFont="1" applyAlignment="1"/>
    <xf numFmtId="0" fontId="1" fillId="0" borderId="0" xfId="0" applyFont="1" applyAlignment="1">
      <alignment horizontal="center"/>
    </xf>
    <xf numFmtId="0" fontId="1" fillId="2" borderId="3" xfId="0" applyFont="1" applyFill="1" applyBorder="1" applyAlignment="1">
      <alignment horizontal="center"/>
    </xf>
    <xf numFmtId="0" fontId="4" fillId="2" borderId="4" xfId="0" applyFont="1" applyFill="1" applyBorder="1"/>
    <xf numFmtId="0" fontId="1" fillId="0" borderId="5" xfId="0" applyFont="1" applyBorder="1" applyAlignment="1">
      <alignment horizontal="center"/>
    </xf>
    <xf numFmtId="0" fontId="1" fillId="0" borderId="6" xfId="0" applyFont="1" applyBorder="1" applyAlignment="1">
      <alignment horizontal="left" vertical="center"/>
    </xf>
    <xf numFmtId="0" fontId="1" fillId="0" borderId="6" xfId="0" applyFont="1" applyBorder="1" applyAlignment="1"/>
    <xf numFmtId="0" fontId="1" fillId="0" borderId="6" xfId="0" applyFont="1" applyBorder="1"/>
    <xf numFmtId="0" fontId="1" fillId="2" borderId="7" xfId="0" applyFont="1" applyFill="1" applyBorder="1" applyAlignment="1">
      <alignment horizontal="center"/>
    </xf>
    <xf numFmtId="0" fontId="4" fillId="2" borderId="8" xfId="0" applyFont="1" applyFill="1" applyBorder="1"/>
    <xf numFmtId="0" fontId="1" fillId="0" borderId="6" xfId="0" quotePrefix="1" applyFont="1" applyBorder="1"/>
    <xf numFmtId="0" fontId="1" fillId="0" borderId="0" xfId="0" applyFont="1"/>
    <xf numFmtId="0" fontId="1" fillId="0" borderId="9" xfId="0" applyFont="1" applyBorder="1" applyAlignment="1">
      <alignment horizontal="center"/>
    </xf>
    <xf numFmtId="0" fontId="5" fillId="0" borderId="10" xfId="0" applyFont="1" applyBorder="1"/>
    <xf numFmtId="0" fontId="7" fillId="0" borderId="0" xfId="0" applyFont="1" applyAlignment="1"/>
    <xf numFmtId="0" fontId="7" fillId="0" borderId="0" xfId="0" applyFont="1" applyAlignment="1">
      <alignment horizontal="center"/>
    </xf>
    <xf numFmtId="0" fontId="8" fillId="0" borderId="0" xfId="0" applyFont="1" applyAlignment="1">
      <alignment horizontal="center" vertical="center"/>
    </xf>
    <xf numFmtId="0" fontId="9" fillId="0" borderId="0" xfId="0" applyFont="1" applyAlignment="1">
      <alignment horizontal="right"/>
    </xf>
    <xf numFmtId="0" fontId="8" fillId="0" borderId="0" xfId="0" applyFont="1" applyAlignment="1">
      <alignment horizontal="center"/>
    </xf>
    <xf numFmtId="0" fontId="10" fillId="0" borderId="0" xfId="0" applyFont="1" applyAlignment="1"/>
    <xf numFmtId="0" fontId="10" fillId="0" borderId="0" xfId="0" applyFont="1" applyAlignment="1">
      <alignment horizontal="center"/>
    </xf>
    <xf numFmtId="0" fontId="11" fillId="0" borderId="0" xfId="0" applyFont="1" applyAlignment="1">
      <alignment horizontal="center" vertical="center" textRotation="90" wrapText="1"/>
    </xf>
    <xf numFmtId="0" fontId="12" fillId="0" borderId="0" xfId="0" applyFont="1" applyAlignment="1">
      <alignment horizontal="left" vertical="center"/>
    </xf>
    <xf numFmtId="0" fontId="2" fillId="0" borderId="0" xfId="0" applyFont="1" applyAlignment="1">
      <alignment horizontal="center" vertical="center"/>
    </xf>
    <xf numFmtId="0" fontId="9" fillId="0" borderId="0" xfId="0" applyFont="1" applyAlignment="1">
      <alignment horizontal="right"/>
    </xf>
    <xf numFmtId="0" fontId="13" fillId="5" borderId="24" xfId="0" applyFont="1" applyFill="1" applyBorder="1" applyAlignment="1">
      <alignment horizontal="center" vertical="center"/>
    </xf>
    <xf numFmtId="0" fontId="14" fillId="5" borderId="25" xfId="0" applyFont="1" applyFill="1" applyBorder="1" applyAlignment="1">
      <alignment horizontal="center" vertical="center"/>
    </xf>
    <xf numFmtId="0" fontId="14" fillId="5" borderId="26" xfId="0" applyFont="1" applyFill="1" applyBorder="1" applyAlignment="1">
      <alignment horizontal="center" vertical="center"/>
    </xf>
    <xf numFmtId="0" fontId="13" fillId="7" borderId="28" xfId="0" applyFont="1" applyFill="1" applyBorder="1" applyAlignment="1">
      <alignment horizontal="center" vertical="center"/>
    </xf>
    <xf numFmtId="0" fontId="13" fillId="5" borderId="33" xfId="0" applyFont="1" applyFill="1" applyBorder="1" applyAlignment="1">
      <alignment horizontal="center" vertical="center"/>
    </xf>
    <xf numFmtId="0" fontId="14" fillId="5" borderId="34" xfId="0" applyFont="1" applyFill="1" applyBorder="1" applyAlignment="1">
      <alignment horizontal="center" vertical="center"/>
    </xf>
    <xf numFmtId="0" fontId="14" fillId="5" borderId="35" xfId="0" applyFont="1" applyFill="1" applyBorder="1" applyAlignment="1">
      <alignment horizontal="center" vertical="center"/>
    </xf>
    <xf numFmtId="0" fontId="13" fillId="7" borderId="37" xfId="0" applyFont="1" applyFill="1" applyBorder="1" applyAlignment="1">
      <alignment horizontal="center" vertical="center"/>
    </xf>
    <xf numFmtId="0" fontId="17" fillId="9" borderId="38" xfId="0" applyFont="1" applyFill="1" applyBorder="1" applyAlignment="1">
      <alignment horizontal="center"/>
    </xf>
    <xf numFmtId="0" fontId="13" fillId="5" borderId="43" xfId="0" applyFont="1" applyFill="1" applyBorder="1" applyAlignment="1">
      <alignment horizontal="center" vertical="center"/>
    </xf>
    <xf numFmtId="0" fontId="14" fillId="5" borderId="44" xfId="0" applyFont="1" applyFill="1" applyBorder="1" applyAlignment="1">
      <alignment horizontal="center" vertical="center"/>
    </xf>
    <xf numFmtId="0" fontId="14" fillId="5" borderId="45" xfId="0" applyFont="1" applyFill="1" applyBorder="1" applyAlignment="1">
      <alignment horizontal="center" vertical="center"/>
    </xf>
    <xf numFmtId="0" fontId="13" fillId="7" borderId="47" xfId="0" applyFont="1" applyFill="1" applyBorder="1" applyAlignment="1">
      <alignment horizontal="center" vertical="center"/>
    </xf>
    <xf numFmtId="0" fontId="17" fillId="9" borderId="47" xfId="0" applyFont="1" applyFill="1" applyBorder="1" applyAlignment="1">
      <alignment horizontal="center"/>
    </xf>
    <xf numFmtId="0" fontId="17" fillId="10" borderId="48" xfId="0" applyFont="1" applyFill="1" applyBorder="1" applyAlignment="1">
      <alignment horizontal="center"/>
    </xf>
    <xf numFmtId="0" fontId="17" fillId="10" borderId="49" xfId="0" applyFont="1" applyFill="1" applyBorder="1" applyAlignment="1">
      <alignment horizontal="center"/>
    </xf>
    <xf numFmtId="0" fontId="17" fillId="10" borderId="50" xfId="0" applyFont="1" applyFill="1" applyBorder="1" applyAlignment="1">
      <alignment horizontal="center"/>
    </xf>
    <xf numFmtId="0" fontId="17" fillId="10" borderId="50" xfId="0" applyFont="1" applyFill="1" applyBorder="1" applyAlignment="1">
      <alignment horizontal="center"/>
    </xf>
    <xf numFmtId="0" fontId="1" fillId="11" borderId="53" xfId="0" applyFont="1" applyFill="1" applyBorder="1" applyAlignment="1">
      <alignment vertical="center" wrapText="1"/>
    </xf>
    <xf numFmtId="0" fontId="1" fillId="11" borderId="54" xfId="0" applyFont="1" applyFill="1" applyBorder="1" applyAlignment="1">
      <alignment vertical="center" wrapText="1"/>
    </xf>
    <xf numFmtId="3" fontId="1" fillId="11" borderId="54" xfId="0" applyNumberFormat="1" applyFont="1" applyFill="1" applyBorder="1" applyAlignment="1">
      <alignment horizontal="center" vertical="center"/>
    </xf>
    <xf numFmtId="3" fontId="19" fillId="11" borderId="55" xfId="0" applyNumberFormat="1" applyFont="1" applyFill="1" applyBorder="1" applyAlignment="1">
      <alignment horizontal="center" vertical="center"/>
    </xf>
    <xf numFmtId="3" fontId="19" fillId="11" borderId="56" xfId="0" applyNumberFormat="1" applyFont="1" applyFill="1" applyBorder="1" applyAlignment="1">
      <alignment horizontal="center" vertical="center"/>
    </xf>
    <xf numFmtId="164" fontId="20" fillId="12" borderId="58" xfId="0" applyNumberFormat="1" applyFont="1" applyFill="1" applyBorder="1" applyAlignment="1">
      <alignment vertical="center"/>
    </xf>
    <xf numFmtId="164" fontId="19" fillId="13" borderId="59" xfId="0" applyNumberFormat="1" applyFont="1" applyFill="1" applyBorder="1" applyAlignment="1">
      <alignment vertical="center"/>
    </xf>
    <xf numFmtId="164" fontId="20" fillId="6" borderId="60" xfId="0" applyNumberFormat="1" applyFont="1" applyFill="1" applyBorder="1" applyAlignment="1">
      <alignment vertical="center"/>
    </xf>
    <xf numFmtId="164" fontId="20" fillId="11" borderId="61" xfId="0" applyNumberFormat="1" applyFont="1" applyFill="1" applyBorder="1" applyAlignment="1">
      <alignment vertical="center"/>
    </xf>
    <xf numFmtId="164" fontId="20" fillId="6" borderId="61" xfId="0" applyNumberFormat="1" applyFont="1" applyFill="1" applyBorder="1" applyAlignment="1">
      <alignment vertical="center"/>
    </xf>
    <xf numFmtId="164" fontId="20" fillId="11" borderId="62" xfId="0" applyNumberFormat="1" applyFont="1" applyFill="1" applyBorder="1" applyAlignment="1">
      <alignment vertical="center"/>
    </xf>
    <xf numFmtId="164" fontId="20" fillId="6" borderId="62" xfId="0" applyNumberFormat="1" applyFont="1" applyFill="1" applyBorder="1" applyAlignment="1">
      <alignment vertical="center"/>
    </xf>
    <xf numFmtId="0" fontId="1" fillId="11" borderId="53" xfId="0" applyFont="1" applyFill="1" applyBorder="1" applyAlignment="1">
      <alignment vertical="center" wrapText="1"/>
    </xf>
    <xf numFmtId="164" fontId="20" fillId="11" borderId="64" xfId="0" applyNumberFormat="1" applyFont="1" applyFill="1" applyBorder="1" applyAlignment="1">
      <alignment vertical="center"/>
    </xf>
    <xf numFmtId="164" fontId="20" fillId="11" borderId="67" xfId="0" applyNumberFormat="1" applyFont="1" applyFill="1" applyBorder="1" applyAlignment="1">
      <alignment vertical="center"/>
    </xf>
    <xf numFmtId="164" fontId="20" fillId="11" borderId="62" xfId="0" applyNumberFormat="1" applyFont="1" applyFill="1" applyBorder="1" applyAlignment="1">
      <alignment vertical="center"/>
    </xf>
    <xf numFmtId="0" fontId="19" fillId="11" borderId="68" xfId="0" applyFont="1" applyFill="1" applyBorder="1" applyAlignment="1">
      <alignment horizontal="left" vertical="center" wrapText="1"/>
    </xf>
    <xf numFmtId="3" fontId="1" fillId="11" borderId="68" xfId="0" applyNumberFormat="1" applyFont="1" applyFill="1" applyBorder="1" applyAlignment="1">
      <alignment horizontal="center" vertical="center"/>
    </xf>
    <xf numFmtId="0" fontId="19" fillId="11" borderId="54" xfId="0" applyFont="1" applyFill="1" applyBorder="1" applyAlignment="1">
      <alignment horizontal="left" vertical="center" wrapText="1"/>
    </xf>
    <xf numFmtId="0" fontId="19" fillId="11" borderId="69" xfId="0" applyFont="1" applyFill="1" applyBorder="1" applyAlignment="1">
      <alignment horizontal="left" vertical="center" wrapText="1"/>
    </xf>
    <xf numFmtId="3" fontId="1" fillId="11" borderId="69" xfId="0" applyNumberFormat="1" applyFont="1" applyFill="1" applyBorder="1" applyAlignment="1">
      <alignment horizontal="center" vertical="center"/>
    </xf>
    <xf numFmtId="0" fontId="1" fillId="11" borderId="69" xfId="0" applyFont="1" applyFill="1" applyBorder="1" applyAlignment="1">
      <alignment horizontal="left" vertical="center" wrapText="1"/>
    </xf>
    <xf numFmtId="3" fontId="1" fillId="11" borderId="70" xfId="0" applyNumberFormat="1" applyFont="1" applyFill="1" applyBorder="1" applyAlignment="1">
      <alignment horizontal="center"/>
    </xf>
    <xf numFmtId="3" fontId="1" fillId="11" borderId="69" xfId="0" applyNumberFormat="1" applyFont="1" applyFill="1" applyBorder="1" applyAlignment="1">
      <alignment horizontal="center"/>
    </xf>
    <xf numFmtId="164" fontId="20" fillId="12" borderId="58" xfId="0" applyNumberFormat="1" applyFont="1" applyFill="1" applyBorder="1" applyAlignment="1">
      <alignment horizontal="right"/>
    </xf>
    <xf numFmtId="0" fontId="1" fillId="11" borderId="69" xfId="0" applyFont="1" applyFill="1" applyBorder="1" applyAlignment="1">
      <alignment horizontal="left" vertical="center" wrapText="1"/>
    </xf>
    <xf numFmtId="0" fontId="1" fillId="11" borderId="72" xfId="0" applyFont="1" applyFill="1" applyBorder="1" applyAlignment="1">
      <alignment vertical="center" wrapText="1"/>
    </xf>
    <xf numFmtId="0" fontId="1" fillId="11" borderId="72" xfId="0" applyFont="1" applyFill="1" applyBorder="1" applyAlignment="1">
      <alignment horizontal="left" vertical="center" wrapText="1"/>
    </xf>
    <xf numFmtId="3" fontId="1" fillId="11" borderId="72" xfId="0" applyNumberFormat="1" applyFont="1" applyFill="1" applyBorder="1" applyAlignment="1">
      <alignment horizontal="center" vertical="center"/>
    </xf>
    <xf numFmtId="0" fontId="1" fillId="11" borderId="68" xfId="0" applyFont="1" applyFill="1" applyBorder="1" applyAlignment="1">
      <alignment horizontal="left" vertical="center" wrapText="1"/>
    </xf>
    <xf numFmtId="3" fontId="1" fillId="11" borderId="68" xfId="0" applyNumberFormat="1" applyFont="1" applyFill="1" applyBorder="1" applyAlignment="1">
      <alignment horizontal="center"/>
    </xf>
    <xf numFmtId="164" fontId="20" fillId="12" borderId="58" xfId="0" applyNumberFormat="1" applyFont="1" applyFill="1" applyBorder="1" applyAlignment="1">
      <alignment horizontal="right" vertical="center"/>
    </xf>
    <xf numFmtId="164" fontId="20" fillId="11" borderId="73" xfId="0" applyNumberFormat="1" applyFont="1" applyFill="1" applyBorder="1" applyAlignment="1">
      <alignment vertical="center"/>
    </xf>
    <xf numFmtId="3" fontId="1" fillId="11" borderId="66" xfId="0" applyNumberFormat="1" applyFont="1" applyFill="1" applyBorder="1" applyAlignment="1">
      <alignment horizontal="center" vertical="center"/>
    </xf>
    <xf numFmtId="3" fontId="19" fillId="11" borderId="55" xfId="0" applyNumberFormat="1" applyFont="1" applyFill="1" applyBorder="1" applyAlignment="1">
      <alignment horizontal="center" vertical="center" wrapText="1"/>
    </xf>
    <xf numFmtId="3" fontId="19" fillId="11" borderId="56" xfId="0" applyNumberFormat="1" applyFont="1" applyFill="1" applyBorder="1" applyAlignment="1">
      <alignment horizontal="center" vertical="center" wrapText="1"/>
    </xf>
    <xf numFmtId="164" fontId="20" fillId="12" borderId="58" xfId="0" applyNumberFormat="1" applyFont="1" applyFill="1" applyBorder="1" applyAlignment="1">
      <alignment horizontal="right" vertical="center"/>
    </xf>
    <xf numFmtId="164" fontId="20" fillId="11" borderId="67" xfId="0" applyNumberFormat="1" applyFont="1" applyFill="1" applyBorder="1" applyAlignment="1">
      <alignment vertical="center"/>
    </xf>
    <xf numFmtId="0" fontId="18" fillId="10" borderId="65" xfId="0" applyFont="1" applyFill="1" applyBorder="1" applyAlignment="1">
      <alignment horizontal="center" vertical="center" wrapText="1"/>
    </xf>
    <xf numFmtId="0" fontId="15" fillId="11" borderId="54" xfId="0" applyFont="1" applyFill="1" applyBorder="1" applyAlignment="1">
      <alignment horizontal="left" vertical="center" wrapText="1"/>
    </xf>
    <xf numFmtId="0" fontId="1" fillId="11" borderId="54" xfId="0" applyFont="1" applyFill="1" applyBorder="1" applyAlignment="1">
      <alignment horizontal="left" vertical="center" wrapText="1"/>
    </xf>
    <xf numFmtId="3" fontId="1" fillId="11" borderId="66" xfId="0" applyNumberFormat="1" applyFont="1" applyFill="1" applyBorder="1" applyAlignment="1">
      <alignment horizontal="center" vertical="center"/>
    </xf>
    <xf numFmtId="164" fontId="20" fillId="13" borderId="59" xfId="0" applyNumberFormat="1" applyFont="1" applyFill="1" applyBorder="1" applyAlignment="1">
      <alignment vertical="center"/>
    </xf>
    <xf numFmtId="0" fontId="15" fillId="11" borderId="54" xfId="0" applyFont="1" applyFill="1" applyBorder="1" applyAlignment="1">
      <alignment vertical="center" wrapText="1"/>
    </xf>
    <xf numFmtId="49" fontId="19" fillId="11" borderId="55" xfId="0" applyNumberFormat="1" applyFont="1" applyFill="1" applyBorder="1" applyAlignment="1">
      <alignment horizontal="center" vertical="center"/>
    </xf>
    <xf numFmtId="49" fontId="19" fillId="11" borderId="56" xfId="0" applyNumberFormat="1" applyFont="1" applyFill="1" applyBorder="1" applyAlignment="1">
      <alignment horizontal="center" vertical="center"/>
    </xf>
    <xf numFmtId="164" fontId="20" fillId="12" borderId="89" xfId="0" applyNumberFormat="1" applyFont="1" applyFill="1" applyBorder="1" applyAlignment="1">
      <alignment horizontal="right" vertical="center"/>
    </xf>
    <xf numFmtId="164" fontId="19" fillId="11" borderId="90" xfId="0" applyNumberFormat="1" applyFont="1" applyFill="1" applyBorder="1" applyAlignment="1">
      <alignment vertical="center"/>
    </xf>
    <xf numFmtId="0" fontId="21" fillId="0" borderId="0" xfId="0" applyFont="1" applyAlignment="1">
      <alignment horizontal="center" vertical="center"/>
    </xf>
    <xf numFmtId="0" fontId="21" fillId="0" borderId="0" xfId="0" applyFont="1"/>
    <xf numFmtId="0" fontId="1" fillId="0" borderId="0" xfId="0" applyFont="1" applyAlignment="1">
      <alignment horizontal="left"/>
    </xf>
    <xf numFmtId="0" fontId="21" fillId="0" borderId="0" xfId="0" applyFont="1" applyAlignment="1">
      <alignment horizontal="center"/>
    </xf>
    <xf numFmtId="0" fontId="4" fillId="0" borderId="0" xfId="0" applyFont="1" applyAlignment="1">
      <alignment horizontal="left" vertical="center"/>
    </xf>
    <xf numFmtId="0" fontId="4" fillId="7" borderId="91" xfId="0" applyFont="1" applyFill="1" applyBorder="1" applyAlignment="1">
      <alignment horizontal="left" vertical="center"/>
    </xf>
    <xf numFmtId="164" fontId="15" fillId="2" borderId="58" xfId="0" applyNumberFormat="1" applyFont="1" applyFill="1" applyBorder="1" applyAlignment="1">
      <alignment vertical="center"/>
    </xf>
    <xf numFmtId="164" fontId="15" fillId="2" borderId="91" xfId="0" applyNumberFormat="1" applyFont="1" applyFill="1" applyBorder="1" applyAlignment="1">
      <alignment vertical="center"/>
    </xf>
    <xf numFmtId="164" fontId="15" fillId="2" borderId="91" xfId="0" applyNumberFormat="1" applyFont="1" applyFill="1" applyBorder="1" applyAlignment="1">
      <alignment vertical="center"/>
    </xf>
    <xf numFmtId="164" fontId="15" fillId="2" borderId="10" xfId="0" applyNumberFormat="1" applyFont="1" applyFill="1" applyBorder="1" applyAlignment="1">
      <alignment vertical="center"/>
    </xf>
    <xf numFmtId="0" fontId="4" fillId="7" borderId="89" xfId="0" applyFont="1" applyFill="1" applyBorder="1" applyAlignment="1">
      <alignment horizontal="left" vertical="center"/>
    </xf>
    <xf numFmtId="164" fontId="15" fillId="2" borderId="89" xfId="0" applyNumberFormat="1" applyFont="1" applyFill="1" applyBorder="1" applyAlignment="1">
      <alignment vertical="center"/>
    </xf>
    <xf numFmtId="0" fontId="1" fillId="0" borderId="0" xfId="0" applyFont="1" applyAlignment="1">
      <alignment horizontal="center" vertical="center"/>
    </xf>
    <xf numFmtId="164" fontId="15" fillId="7" borderId="89" xfId="0" applyNumberFormat="1" applyFont="1" applyFill="1" applyBorder="1" applyAlignment="1">
      <alignment vertical="center"/>
    </xf>
    <xf numFmtId="0" fontId="1" fillId="0" borderId="0" xfId="0" applyFont="1" applyAlignment="1">
      <alignment horizontal="right"/>
    </xf>
    <xf numFmtId="0" fontId="22" fillId="0" borderId="0" xfId="0" applyFont="1" applyAlignment="1">
      <alignment horizontal="center"/>
    </xf>
    <xf numFmtId="0" fontId="7" fillId="0" borderId="0" xfId="0" applyFont="1" applyAlignment="1">
      <alignment horizontal="center" vertical="top" wrapText="1"/>
    </xf>
    <xf numFmtId="0" fontId="13" fillId="5" borderId="93" xfId="0" applyFont="1" applyFill="1" applyBorder="1" applyAlignment="1">
      <alignment horizontal="center" vertical="center"/>
    </xf>
    <xf numFmtId="0" fontId="13" fillId="5" borderId="94" xfId="0" applyFont="1" applyFill="1" applyBorder="1" applyAlignment="1">
      <alignment horizontal="center" vertical="center"/>
    </xf>
    <xf numFmtId="0" fontId="13" fillId="7" borderId="96" xfId="0" applyFont="1" applyFill="1" applyBorder="1" applyAlignment="1">
      <alignment horizontal="center" vertical="center"/>
    </xf>
    <xf numFmtId="0" fontId="17" fillId="9" borderId="97" xfId="0" applyFont="1" applyFill="1" applyBorder="1" applyAlignment="1">
      <alignment horizontal="center"/>
    </xf>
    <xf numFmtId="0" fontId="13" fillId="5" borderId="45" xfId="0" applyFont="1" applyFill="1" applyBorder="1" applyAlignment="1">
      <alignment horizontal="center" vertical="center"/>
    </xf>
    <xf numFmtId="0" fontId="13" fillId="7" borderId="98" xfId="0" applyFont="1" applyFill="1" applyBorder="1" applyAlignment="1">
      <alignment horizontal="center" vertical="center"/>
    </xf>
    <xf numFmtId="0" fontId="17" fillId="9" borderId="99" xfId="0" applyFont="1" applyFill="1" applyBorder="1" applyAlignment="1">
      <alignment horizontal="center"/>
    </xf>
    <xf numFmtId="0" fontId="17" fillId="10" borderId="100" xfId="0" applyFont="1" applyFill="1" applyBorder="1" applyAlignment="1">
      <alignment horizontal="center"/>
    </xf>
    <xf numFmtId="0" fontId="17" fillId="10" borderId="100" xfId="0" applyFont="1" applyFill="1" applyBorder="1" applyAlignment="1">
      <alignment horizontal="center"/>
    </xf>
    <xf numFmtId="0" fontId="17" fillId="10" borderId="90" xfId="0" applyFont="1" applyFill="1" applyBorder="1" applyAlignment="1">
      <alignment horizontal="center"/>
    </xf>
    <xf numFmtId="0" fontId="17" fillId="10" borderId="90" xfId="0" applyFont="1" applyFill="1" applyBorder="1" applyAlignment="1">
      <alignment horizontal="center"/>
    </xf>
    <xf numFmtId="0" fontId="15" fillId="11" borderId="66" xfId="0" applyFont="1" applyFill="1" applyBorder="1" applyAlignment="1">
      <alignment horizontal="left" vertical="center" wrapText="1"/>
    </xf>
    <xf numFmtId="0" fontId="1" fillId="11" borderId="66" xfId="0" applyFont="1" applyFill="1" applyBorder="1" applyAlignment="1">
      <alignment vertical="center" wrapText="1"/>
    </xf>
    <xf numFmtId="3" fontId="1" fillId="11" borderId="101" xfId="0" applyNumberFormat="1" applyFont="1" applyFill="1" applyBorder="1" applyAlignment="1">
      <alignment horizontal="center" vertical="center"/>
    </xf>
    <xf numFmtId="3" fontId="19" fillId="11" borderId="102" xfId="0" applyNumberFormat="1" applyFont="1" applyFill="1" applyBorder="1" applyAlignment="1">
      <alignment horizontal="right" vertical="center"/>
    </xf>
    <xf numFmtId="164" fontId="19" fillId="12" borderId="104" xfId="0" applyNumberFormat="1" applyFont="1" applyFill="1" applyBorder="1" applyAlignment="1">
      <alignment horizontal="right" vertical="center"/>
    </xf>
    <xf numFmtId="164" fontId="5" fillId="13" borderId="59" xfId="0" applyNumberFormat="1" applyFont="1" applyFill="1" applyBorder="1" applyAlignment="1">
      <alignment vertical="center"/>
    </xf>
    <xf numFmtId="164" fontId="20" fillId="6" borderId="105" xfId="0" applyNumberFormat="1" applyFont="1" applyFill="1" applyBorder="1" applyAlignment="1">
      <alignment vertical="center"/>
    </xf>
    <xf numFmtId="3" fontId="1" fillId="11" borderId="85" xfId="0" applyNumberFormat="1" applyFont="1" applyFill="1" applyBorder="1" applyAlignment="1">
      <alignment horizontal="center" vertical="center"/>
    </xf>
    <xf numFmtId="3" fontId="19" fillId="11" borderId="102" xfId="0" applyNumberFormat="1" applyFont="1" applyFill="1" applyBorder="1" applyAlignment="1">
      <alignment horizontal="right" vertical="center"/>
    </xf>
    <xf numFmtId="164" fontId="20" fillId="12" borderId="104" xfId="0" applyNumberFormat="1" applyFont="1" applyFill="1" applyBorder="1" applyAlignment="1">
      <alignment horizontal="right" vertical="center"/>
    </xf>
    <xf numFmtId="0" fontId="1" fillId="11" borderId="107" xfId="0" applyFont="1" applyFill="1" applyBorder="1" applyAlignment="1">
      <alignment vertical="center" wrapText="1"/>
    </xf>
    <xf numFmtId="3" fontId="1" fillId="11" borderId="108" xfId="0" applyNumberFormat="1" applyFont="1" applyFill="1" applyBorder="1" applyAlignment="1">
      <alignment horizontal="center" vertical="center"/>
    </xf>
    <xf numFmtId="3" fontId="19" fillId="11" borderId="109" xfId="0" applyNumberFormat="1" applyFont="1" applyFill="1" applyBorder="1" applyAlignment="1">
      <alignment horizontal="right" vertical="center"/>
    </xf>
    <xf numFmtId="0" fontId="1" fillId="11" borderId="90" xfId="0" applyFont="1" applyFill="1" applyBorder="1" applyAlignment="1">
      <alignment vertical="top" wrapText="1"/>
    </xf>
    <xf numFmtId="3" fontId="1" fillId="11" borderId="110" xfId="0" applyNumberFormat="1" applyFont="1" applyFill="1" applyBorder="1" applyAlignment="1">
      <alignment horizontal="center" vertical="top" wrapText="1"/>
    </xf>
    <xf numFmtId="49" fontId="19" fillId="11" borderId="111" xfId="0" applyNumberFormat="1" applyFont="1" applyFill="1" applyBorder="1" applyAlignment="1">
      <alignment horizontal="right" vertical="top"/>
    </xf>
    <xf numFmtId="164" fontId="20" fillId="12" borderId="112" xfId="0" applyNumberFormat="1" applyFont="1" applyFill="1" applyBorder="1" applyAlignment="1">
      <alignment horizontal="right" vertical="center"/>
    </xf>
    <xf numFmtId="3" fontId="19" fillId="11" borderId="92" xfId="0" applyNumberFormat="1" applyFont="1" applyFill="1" applyBorder="1" applyAlignment="1">
      <alignment horizontal="right" vertical="top"/>
    </xf>
    <xf numFmtId="0" fontId="1" fillId="11" borderId="90" xfId="0" applyFont="1" applyFill="1" applyBorder="1" applyAlignment="1">
      <alignment vertical="top" wrapText="1"/>
    </xf>
    <xf numFmtId="3" fontId="1" fillId="11" borderId="90" xfId="0" applyNumberFormat="1" applyFont="1" applyFill="1" applyBorder="1" applyAlignment="1">
      <alignment horizontal="center" vertical="top" wrapText="1"/>
    </xf>
    <xf numFmtId="49" fontId="19" fillId="11" borderId="113" xfId="0" applyNumberFormat="1" applyFont="1" applyFill="1" applyBorder="1" applyAlignment="1">
      <alignment horizontal="right" vertical="top"/>
    </xf>
    <xf numFmtId="0" fontId="18" fillId="10" borderId="114" xfId="0" applyFont="1" applyFill="1" applyBorder="1" applyAlignment="1">
      <alignment horizontal="center" vertical="center" wrapText="1"/>
    </xf>
    <xf numFmtId="49" fontId="19" fillId="11" borderId="115" xfId="0" applyNumberFormat="1" applyFont="1" applyFill="1" applyBorder="1" applyAlignment="1">
      <alignment horizontal="right" vertical="center"/>
    </xf>
    <xf numFmtId="0" fontId="1" fillId="11" borderId="90" xfId="0" applyFont="1" applyFill="1" applyBorder="1" applyAlignment="1">
      <alignment vertical="center" wrapText="1"/>
    </xf>
    <xf numFmtId="164" fontId="20" fillId="12" borderId="104" xfId="0" applyNumberFormat="1" applyFont="1" applyFill="1" applyBorder="1" applyAlignment="1">
      <alignment horizontal="right" vertical="center"/>
    </xf>
    <xf numFmtId="164" fontId="20" fillId="11" borderId="116" xfId="0" applyNumberFormat="1" applyFont="1" applyFill="1" applyBorder="1" applyAlignment="1">
      <alignment vertical="center"/>
    </xf>
    <xf numFmtId="0" fontId="18" fillId="10" borderId="114" xfId="0" applyFont="1" applyFill="1" applyBorder="1" applyAlignment="1">
      <alignment horizontal="center" vertical="center" wrapText="1"/>
    </xf>
    <xf numFmtId="164" fontId="20" fillId="12" borderId="117" xfId="0" applyNumberFormat="1" applyFont="1" applyFill="1" applyBorder="1" applyAlignment="1">
      <alignment horizontal="right" vertical="center"/>
    </xf>
    <xf numFmtId="164" fontId="20" fillId="11" borderId="118" xfId="0" applyNumberFormat="1" applyFont="1" applyFill="1" applyBorder="1" applyAlignment="1">
      <alignment vertical="center"/>
    </xf>
    <xf numFmtId="164" fontId="15" fillId="2" borderId="89" xfId="0" applyNumberFormat="1" applyFont="1" applyFill="1" applyBorder="1" applyAlignment="1">
      <alignment vertical="center"/>
    </xf>
    <xf numFmtId="0" fontId="4" fillId="7" borderId="119" xfId="0" applyFont="1" applyFill="1" applyBorder="1" applyAlignment="1">
      <alignment horizontal="left" vertical="center"/>
    </xf>
    <xf numFmtId="164" fontId="19" fillId="0" borderId="0" xfId="0" applyNumberFormat="1" applyFont="1" applyAlignment="1">
      <alignment vertical="center"/>
    </xf>
    <xf numFmtId="0" fontId="13" fillId="5" borderId="93" xfId="0" applyFont="1" applyFill="1" applyBorder="1" applyAlignment="1">
      <alignment horizontal="center" vertical="center" wrapText="1"/>
    </xf>
    <xf numFmtId="0" fontId="13" fillId="5" borderId="94" xfId="0" applyFont="1" applyFill="1" applyBorder="1" applyAlignment="1">
      <alignment horizontal="center" vertical="center" wrapText="1"/>
    </xf>
    <xf numFmtId="0" fontId="13" fillId="7" borderId="120" xfId="0" applyFont="1" applyFill="1" applyBorder="1" applyAlignment="1">
      <alignment horizontal="center" vertical="center" wrapText="1"/>
    </xf>
    <xf numFmtId="0" fontId="17" fillId="9" borderId="97" xfId="0" applyFont="1" applyFill="1" applyBorder="1" applyAlignment="1">
      <alignment horizontal="center" wrapText="1"/>
    </xf>
    <xf numFmtId="0" fontId="1" fillId="0" borderId="0" xfId="0" applyFont="1" applyAlignment="1">
      <alignment wrapText="1"/>
    </xf>
    <xf numFmtId="0" fontId="13" fillId="5" borderId="43" xfId="0" applyFont="1" applyFill="1" applyBorder="1" applyAlignment="1">
      <alignment horizontal="center" vertical="center" wrapText="1"/>
    </xf>
    <xf numFmtId="0" fontId="13" fillId="5" borderId="45" xfId="0" applyFont="1" applyFill="1" applyBorder="1" applyAlignment="1">
      <alignment horizontal="center" vertical="center" wrapText="1"/>
    </xf>
    <xf numFmtId="0" fontId="13" fillId="7" borderId="121" xfId="0" applyFont="1" applyFill="1" applyBorder="1" applyAlignment="1">
      <alignment horizontal="center" vertical="center" wrapText="1"/>
    </xf>
    <xf numFmtId="0" fontId="17" fillId="9" borderId="99" xfId="0" applyFont="1" applyFill="1" applyBorder="1" applyAlignment="1">
      <alignment horizontal="center" wrapText="1"/>
    </xf>
    <xf numFmtId="0" fontId="17" fillId="10" borderId="122" xfId="0" applyFont="1" applyFill="1" applyBorder="1" applyAlignment="1">
      <alignment horizontal="center" wrapText="1"/>
    </xf>
    <xf numFmtId="0" fontId="17" fillId="10" borderId="22" xfId="0" applyFont="1" applyFill="1" applyBorder="1" applyAlignment="1">
      <alignment horizontal="center" wrapText="1"/>
    </xf>
    <xf numFmtId="0" fontId="15" fillId="11" borderId="90" xfId="0" applyFont="1" applyFill="1" applyBorder="1" applyAlignment="1">
      <alignment horizontal="left" vertical="center" wrapText="1"/>
    </xf>
    <xf numFmtId="0" fontId="15" fillId="11" borderId="85" xfId="0" applyFont="1" applyFill="1" applyBorder="1" applyAlignment="1">
      <alignment vertical="center" wrapText="1"/>
    </xf>
    <xf numFmtId="0" fontId="1" fillId="11" borderId="123" xfId="0" applyFont="1" applyFill="1" applyBorder="1" applyAlignment="1">
      <alignment vertical="center" wrapText="1"/>
    </xf>
    <xf numFmtId="3" fontId="1" fillId="11" borderId="124" xfId="0" applyNumberFormat="1" applyFont="1" applyFill="1" applyBorder="1" applyAlignment="1">
      <alignment horizontal="center" vertical="center" wrapText="1"/>
    </xf>
    <xf numFmtId="49" fontId="19" fillId="11" borderId="125" xfId="0" applyNumberFormat="1" applyFont="1" applyFill="1" applyBorder="1" applyAlignment="1">
      <alignment horizontal="right" vertical="center" wrapText="1"/>
    </xf>
    <xf numFmtId="164" fontId="20" fillId="12" borderId="113" xfId="0" applyNumberFormat="1" applyFont="1" applyFill="1" applyBorder="1" applyAlignment="1">
      <alignment horizontal="right" vertical="center" wrapText="1"/>
    </xf>
    <xf numFmtId="164" fontId="19" fillId="13" borderId="59" xfId="0" applyNumberFormat="1" applyFont="1" applyFill="1" applyBorder="1" applyAlignment="1">
      <alignment vertical="center" wrapText="1"/>
    </xf>
    <xf numFmtId="164" fontId="20" fillId="6" borderId="126" xfId="0" applyNumberFormat="1" applyFont="1" applyFill="1" applyBorder="1" applyAlignment="1">
      <alignment vertical="center" wrapText="1"/>
    </xf>
    <xf numFmtId="164" fontId="20" fillId="11" borderId="92" xfId="0" applyNumberFormat="1" applyFont="1" applyFill="1" applyBorder="1" applyAlignment="1">
      <alignment vertical="center" wrapText="1"/>
    </xf>
    <xf numFmtId="164" fontId="20" fillId="6" borderId="22" xfId="0" applyNumberFormat="1" applyFont="1" applyFill="1" applyBorder="1" applyAlignment="1">
      <alignment vertical="center" wrapText="1"/>
    </xf>
    <xf numFmtId="164" fontId="20" fillId="11" borderId="80" xfId="0" applyNumberFormat="1" applyFont="1" applyFill="1" applyBorder="1" applyAlignment="1">
      <alignment vertical="center" wrapText="1"/>
    </xf>
    <xf numFmtId="0" fontId="1" fillId="11" borderId="22" xfId="0" applyFont="1" applyFill="1" applyBorder="1" applyAlignment="1">
      <alignment vertical="center" wrapText="1"/>
    </xf>
    <xf numFmtId="0" fontId="1" fillId="11" borderId="122" xfId="0" applyFont="1" applyFill="1" applyBorder="1" applyAlignment="1">
      <alignment vertical="center" wrapText="1"/>
    </xf>
    <xf numFmtId="3" fontId="1" fillId="11" borderId="100" xfId="0" applyNumberFormat="1" applyFont="1" applyFill="1" applyBorder="1" applyAlignment="1">
      <alignment horizontal="center" vertical="center" wrapText="1"/>
    </xf>
    <xf numFmtId="164" fontId="20" fillId="6" borderId="110" xfId="0" applyNumberFormat="1" applyFont="1" applyFill="1" applyBorder="1" applyAlignment="1">
      <alignment vertical="center" wrapText="1"/>
    </xf>
    <xf numFmtId="164" fontId="20" fillId="11" borderId="90" xfId="0" applyNumberFormat="1" applyFont="1" applyFill="1" applyBorder="1" applyAlignment="1">
      <alignment vertical="center" wrapText="1"/>
    </xf>
    <xf numFmtId="164" fontId="20" fillId="6" borderId="123" xfId="0" applyNumberFormat="1" applyFont="1" applyFill="1" applyBorder="1" applyAlignment="1">
      <alignment vertical="center" wrapText="1"/>
    </xf>
    <xf numFmtId="164" fontId="20" fillId="11" borderId="110" xfId="0" applyNumberFormat="1" applyFont="1" applyFill="1" applyBorder="1" applyAlignment="1">
      <alignment vertical="center" wrapText="1"/>
    </xf>
    <xf numFmtId="164" fontId="19" fillId="13" borderId="59" xfId="0" applyNumberFormat="1" applyFont="1" applyFill="1" applyBorder="1" applyAlignment="1">
      <alignment vertical="center" wrapText="1"/>
    </xf>
    <xf numFmtId="164" fontId="20" fillId="6" borderId="105" xfId="0" applyNumberFormat="1" applyFont="1" applyFill="1" applyBorder="1" applyAlignment="1">
      <alignment vertical="center" wrapText="1"/>
    </xf>
    <xf numFmtId="164" fontId="20" fillId="11" borderId="40" xfId="0" applyNumberFormat="1" applyFont="1" applyFill="1" applyBorder="1" applyAlignment="1">
      <alignment vertical="center" wrapText="1"/>
    </xf>
    <xf numFmtId="164" fontId="20" fillId="6" borderId="122" xfId="0" applyNumberFormat="1" applyFont="1" applyFill="1" applyBorder="1" applyAlignment="1">
      <alignment vertical="center" wrapText="1"/>
    </xf>
    <xf numFmtId="164" fontId="20" fillId="11" borderId="105" xfId="0" applyNumberFormat="1" applyFont="1" applyFill="1" applyBorder="1" applyAlignment="1">
      <alignment vertical="center" wrapText="1"/>
    </xf>
    <xf numFmtId="49" fontId="19" fillId="11" borderId="125" xfId="0" applyNumberFormat="1" applyFont="1" applyFill="1" applyBorder="1" applyAlignment="1">
      <alignment horizontal="right" vertical="center" wrapText="1"/>
    </xf>
    <xf numFmtId="164" fontId="20" fillId="12" borderId="113" xfId="0" applyNumberFormat="1" applyFont="1" applyFill="1" applyBorder="1" applyAlignment="1">
      <alignment horizontal="right" vertical="center" wrapText="1"/>
    </xf>
    <xf numFmtId="0" fontId="15" fillId="11" borderId="0" xfId="0" applyFont="1" applyFill="1" applyAlignment="1">
      <alignment vertical="center" wrapText="1"/>
    </xf>
    <xf numFmtId="0" fontId="15" fillId="11" borderId="101" xfId="0" applyFont="1" applyFill="1" applyBorder="1" applyAlignment="1">
      <alignment vertical="center" wrapText="1"/>
    </xf>
    <xf numFmtId="164" fontId="20" fillId="12" borderId="133" xfId="0" applyNumberFormat="1" applyFont="1" applyFill="1" applyBorder="1" applyAlignment="1">
      <alignment horizontal="right" vertical="center" wrapText="1"/>
    </xf>
    <xf numFmtId="49" fontId="19" fillId="11" borderId="113" xfId="0" applyNumberFormat="1" applyFont="1" applyFill="1" applyBorder="1" applyAlignment="1">
      <alignment horizontal="right" vertical="center" wrapText="1"/>
    </xf>
    <xf numFmtId="49" fontId="19" fillId="11" borderId="113" xfId="0" applyNumberFormat="1" applyFont="1" applyFill="1" applyBorder="1" applyAlignment="1">
      <alignment horizontal="right" vertical="center" wrapText="1"/>
    </xf>
    <xf numFmtId="3" fontId="1" fillId="11" borderId="122" xfId="0" applyNumberFormat="1" applyFont="1" applyFill="1" applyBorder="1" applyAlignment="1">
      <alignment horizontal="center" vertical="center" wrapText="1"/>
    </xf>
    <xf numFmtId="164" fontId="20" fillId="12" borderId="134" xfId="0" applyNumberFormat="1" applyFont="1" applyFill="1" applyBorder="1" applyAlignment="1">
      <alignment horizontal="right" wrapText="1"/>
    </xf>
    <xf numFmtId="164" fontId="20" fillId="11" borderId="0" xfId="0" applyNumberFormat="1" applyFont="1" applyFill="1" applyAlignment="1">
      <alignment vertical="center" wrapText="1"/>
    </xf>
    <xf numFmtId="0" fontId="21" fillId="0" borderId="0" xfId="0" applyFont="1" applyAlignment="1">
      <alignment horizontal="center" vertical="center" wrapText="1"/>
    </xf>
    <xf numFmtId="0" fontId="18" fillId="0" borderId="0" xfId="0" applyFont="1" applyAlignment="1">
      <alignment horizontal="center" vertical="center" wrapText="1"/>
    </xf>
    <xf numFmtId="0" fontId="15" fillId="0" borderId="0" xfId="0" applyFont="1" applyAlignment="1">
      <alignment vertical="center" wrapText="1"/>
    </xf>
    <xf numFmtId="0" fontId="1" fillId="0" borderId="0" xfId="0" applyFont="1" applyAlignment="1">
      <alignment vertical="center" wrapText="1"/>
    </xf>
    <xf numFmtId="3" fontId="1" fillId="0" borderId="0" xfId="0" applyNumberFormat="1" applyFont="1" applyAlignment="1">
      <alignment horizontal="center" vertical="center" wrapText="1"/>
    </xf>
    <xf numFmtId="0" fontId="1" fillId="0" borderId="0" xfId="0" applyFont="1" applyAlignment="1">
      <alignment horizontal="right" wrapText="1"/>
    </xf>
    <xf numFmtId="0" fontId="4" fillId="0" borderId="0" xfId="0" applyFont="1" applyAlignment="1">
      <alignment horizontal="left" vertical="center" wrapText="1"/>
    </xf>
    <xf numFmtId="0" fontId="4" fillId="7" borderId="89" xfId="0" applyFont="1" applyFill="1" applyBorder="1" applyAlignment="1">
      <alignment horizontal="left" vertical="center" wrapText="1"/>
    </xf>
    <xf numFmtId="164" fontId="15" fillId="2" borderId="91" xfId="0" applyNumberFormat="1" applyFont="1" applyFill="1" applyBorder="1" applyAlignment="1">
      <alignment vertical="center" wrapText="1"/>
    </xf>
    <xf numFmtId="164" fontId="15" fillId="2" borderId="89" xfId="0" applyNumberFormat="1" applyFont="1" applyFill="1" applyBorder="1" applyAlignment="1">
      <alignment vertical="center" wrapText="1"/>
    </xf>
    <xf numFmtId="0" fontId="1" fillId="0" borderId="0" xfId="0" applyFont="1" applyAlignment="1">
      <alignment horizontal="center" vertical="center" wrapText="1"/>
    </xf>
    <xf numFmtId="0" fontId="21" fillId="0" borderId="0" xfId="0" applyFont="1" applyAlignment="1">
      <alignment wrapText="1"/>
    </xf>
    <xf numFmtId="0" fontId="1" fillId="0" borderId="0" xfId="0" applyFont="1" applyAlignment="1">
      <alignment horizontal="left" wrapText="1"/>
    </xf>
    <xf numFmtId="0" fontId="21" fillId="0" borderId="0" xfId="0" applyFont="1" applyAlignment="1">
      <alignment horizontal="center" wrapText="1"/>
    </xf>
    <xf numFmtId="0" fontId="4" fillId="7" borderId="119" xfId="0" applyFont="1" applyFill="1" applyBorder="1" applyAlignment="1">
      <alignment horizontal="left" vertical="center" wrapText="1"/>
    </xf>
    <xf numFmtId="164" fontId="15" fillId="7" borderId="89" xfId="0" applyNumberFormat="1" applyFont="1" applyFill="1" applyBorder="1" applyAlignment="1">
      <alignment vertical="center" wrapText="1"/>
    </xf>
    <xf numFmtId="164" fontId="19" fillId="0" borderId="0" xfId="0" applyNumberFormat="1" applyFont="1" applyAlignment="1">
      <alignment vertical="center" wrapText="1"/>
    </xf>
    <xf numFmtId="0" fontId="22" fillId="0" borderId="0" xfId="0" applyFont="1" applyAlignment="1">
      <alignment wrapText="1"/>
    </xf>
    <xf numFmtId="164" fontId="22" fillId="0" borderId="0" xfId="0" applyNumberFormat="1" applyFont="1" applyAlignment="1">
      <alignment wrapText="1"/>
    </xf>
    <xf numFmtId="10" fontId="22" fillId="0" borderId="0" xfId="0" applyNumberFormat="1" applyFont="1" applyAlignment="1">
      <alignment wrapText="1"/>
    </xf>
    <xf numFmtId="0" fontId="2" fillId="2" borderId="1" xfId="0" applyFont="1" applyFill="1" applyBorder="1" applyAlignment="1">
      <alignment horizontal="center" vertical="center"/>
    </xf>
    <xf numFmtId="0" fontId="3" fillId="0" borderId="2" xfId="0" applyFont="1" applyBorder="1"/>
    <xf numFmtId="0" fontId="18" fillId="10" borderId="63" xfId="0" applyFont="1" applyFill="1" applyBorder="1" applyAlignment="1">
      <alignment horizontal="center" vertical="center" wrapText="1"/>
    </xf>
    <xf numFmtId="0" fontId="3" fillId="0" borderId="63" xfId="0" applyFont="1" applyBorder="1"/>
    <xf numFmtId="0" fontId="3" fillId="0" borderId="65" xfId="0" applyFont="1" applyBorder="1"/>
    <xf numFmtId="0" fontId="15" fillId="11" borderId="52" xfId="0" applyFont="1" applyFill="1" applyBorder="1" applyAlignment="1">
      <alignment horizontal="left" vertical="center" wrapText="1"/>
    </xf>
    <xf numFmtId="0" fontId="3" fillId="0" borderId="32" xfId="0" applyFont="1" applyBorder="1"/>
    <xf numFmtId="0" fontId="3" fillId="0" borderId="66" xfId="0" applyFont="1" applyBorder="1"/>
    <xf numFmtId="3" fontId="19" fillId="11" borderId="76" xfId="0" applyNumberFormat="1" applyFont="1" applyFill="1" applyBorder="1" applyAlignment="1">
      <alignment horizontal="center" vertical="center"/>
    </xf>
    <xf numFmtId="0" fontId="3" fillId="0" borderId="82" xfId="0" applyFont="1" applyBorder="1"/>
    <xf numFmtId="0" fontId="3" fillId="0" borderId="86" xfId="0" applyFont="1" applyBorder="1"/>
    <xf numFmtId="3" fontId="19" fillId="11" borderId="76" xfId="0" applyNumberFormat="1" applyFont="1" applyFill="1" applyBorder="1" applyAlignment="1">
      <alignment horizontal="center" vertical="center" wrapText="1"/>
    </xf>
    <xf numFmtId="3" fontId="19" fillId="11" borderId="77" xfId="0" applyNumberFormat="1" applyFont="1" applyFill="1" applyBorder="1" applyAlignment="1">
      <alignment horizontal="center" vertical="center" wrapText="1"/>
    </xf>
    <xf numFmtId="0" fontId="3" fillId="0" borderId="83" xfId="0" applyFont="1" applyBorder="1"/>
    <xf numFmtId="0" fontId="3" fillId="0" borderId="87" xfId="0" applyFont="1" applyBorder="1"/>
    <xf numFmtId="0" fontId="3" fillId="0" borderId="36" xfId="0" applyFont="1" applyBorder="1"/>
    <xf numFmtId="0" fontId="3" fillId="0" borderId="46" xfId="0" applyFont="1" applyBorder="1"/>
    <xf numFmtId="164" fontId="20" fillId="12" borderId="78" xfId="0" applyNumberFormat="1" applyFont="1" applyFill="1" applyBorder="1" applyAlignment="1">
      <alignment horizontal="right" vertical="center"/>
    </xf>
    <xf numFmtId="0" fontId="3" fillId="0" borderId="5" xfId="0" applyFont="1" applyBorder="1"/>
    <xf numFmtId="0" fontId="3" fillId="0" borderId="9" xfId="0" applyFont="1" applyBorder="1"/>
    <xf numFmtId="164" fontId="19" fillId="13" borderId="79" xfId="0" applyNumberFormat="1" applyFont="1" applyFill="1" applyBorder="1" applyAlignment="1">
      <alignment vertical="center"/>
    </xf>
    <xf numFmtId="0" fontId="3" fillId="0" borderId="84" xfId="0" applyFont="1" applyBorder="1"/>
    <xf numFmtId="0" fontId="3" fillId="0" borderId="88" xfId="0" applyFont="1" applyBorder="1"/>
    <xf numFmtId="164" fontId="20" fillId="11" borderId="80" xfId="0" applyNumberFormat="1" applyFont="1" applyFill="1" applyBorder="1" applyAlignment="1">
      <alignment vertical="center"/>
    </xf>
    <xf numFmtId="0" fontId="3" fillId="0" borderId="80" xfId="0" applyFont="1" applyBorder="1"/>
    <xf numFmtId="0" fontId="3" fillId="0" borderId="61" xfId="0" applyFont="1" applyBorder="1"/>
    <xf numFmtId="164" fontId="20" fillId="11" borderId="31" xfId="0" applyNumberFormat="1" applyFont="1" applyFill="1" applyBorder="1" applyAlignment="1">
      <alignment vertical="center"/>
    </xf>
    <xf numFmtId="0" fontId="3" fillId="0" borderId="31" xfId="0" applyFont="1" applyBorder="1"/>
    <xf numFmtId="0" fontId="3" fillId="0" borderId="62" xfId="0" applyFont="1" applyBorder="1"/>
    <xf numFmtId="0" fontId="6" fillId="3" borderId="11" xfId="0" applyFont="1" applyFill="1" applyBorder="1" applyAlignment="1">
      <alignment horizontal="center"/>
    </xf>
    <xf numFmtId="0" fontId="3" fillId="0" borderId="12" xfId="0" applyFont="1" applyBorder="1"/>
    <xf numFmtId="0" fontId="3" fillId="0" borderId="13" xfId="0" applyFont="1" applyBorder="1"/>
    <xf numFmtId="0" fontId="0" fillId="0" borderId="0" xfId="0" applyFont="1" applyAlignment="1"/>
    <xf numFmtId="0" fontId="11" fillId="4" borderId="22" xfId="0" applyFont="1" applyFill="1" applyBorder="1" applyAlignment="1">
      <alignment horizontal="center" vertical="center" textRotation="90" wrapText="1"/>
    </xf>
    <xf numFmtId="0" fontId="13" fillId="5" borderId="23" xfId="0" applyFont="1" applyFill="1" applyBorder="1" applyAlignment="1">
      <alignment horizontal="left" vertical="center"/>
    </xf>
    <xf numFmtId="0" fontId="3" fillId="0" borderId="42" xfId="0" applyFont="1" applyBorder="1"/>
    <xf numFmtId="164" fontId="15" fillId="6" borderId="27" xfId="0" applyNumberFormat="1" applyFont="1" applyFill="1" applyBorder="1" applyAlignment="1">
      <alignment horizontal="center" vertical="center" wrapText="1"/>
    </xf>
    <xf numFmtId="0" fontId="16" fillId="8" borderId="29" xfId="0" applyFont="1" applyFill="1" applyBorder="1" applyAlignment="1">
      <alignment horizontal="center"/>
    </xf>
    <xf numFmtId="0" fontId="3" fillId="0" borderId="30" xfId="0" applyFont="1" applyBorder="1"/>
    <xf numFmtId="0" fontId="17" fillId="10" borderId="39" xfId="0" applyFont="1" applyFill="1" applyBorder="1" applyAlignment="1">
      <alignment horizontal="center"/>
    </xf>
    <xf numFmtId="0" fontId="3" fillId="0" borderId="40" xfId="0" applyFont="1" applyBorder="1"/>
    <xf numFmtId="0" fontId="3" fillId="0" borderId="41" xfId="0" applyFont="1" applyBorder="1"/>
    <xf numFmtId="0" fontId="13" fillId="5" borderId="23" xfId="0" applyFont="1" applyFill="1" applyBorder="1" applyAlignment="1">
      <alignment horizontal="center" vertical="center"/>
    </xf>
    <xf numFmtId="0" fontId="18" fillId="10" borderId="51" xfId="0" applyFont="1" applyFill="1" applyBorder="1" applyAlignment="1">
      <alignment horizontal="center" vertical="center" wrapText="1"/>
    </xf>
    <xf numFmtId="0" fontId="1" fillId="11" borderId="52" xfId="0" applyFont="1" applyFill="1" applyBorder="1" applyAlignment="1">
      <alignment vertical="center" wrapText="1"/>
    </xf>
    <xf numFmtId="0" fontId="1" fillId="11" borderId="32" xfId="0" applyFont="1" applyFill="1" applyBorder="1" applyAlignment="1">
      <alignment vertical="center" wrapText="1"/>
    </xf>
    <xf numFmtId="0" fontId="1" fillId="11" borderId="71" xfId="0" applyFont="1" applyFill="1" applyBorder="1" applyAlignment="1">
      <alignment horizontal="left" vertical="center" wrapText="1"/>
    </xf>
    <xf numFmtId="0" fontId="3" fillId="0" borderId="68" xfId="0" applyFont="1" applyBorder="1"/>
    <xf numFmtId="0" fontId="1" fillId="11" borderId="74" xfId="0" applyFont="1" applyFill="1" applyBorder="1" applyAlignment="1">
      <alignment vertical="center" wrapText="1"/>
    </xf>
    <xf numFmtId="3" fontId="1" fillId="11" borderId="75" xfId="0" applyNumberFormat="1" applyFont="1" applyFill="1" applyBorder="1" applyAlignment="1">
      <alignment horizontal="center" vertical="center"/>
    </xf>
    <xf numFmtId="0" fontId="3" fillId="0" borderId="81" xfId="0" applyFont="1" applyBorder="1"/>
    <xf numFmtId="0" fontId="3" fillId="0" borderId="85" xfId="0" applyFont="1" applyBorder="1"/>
    <xf numFmtId="0" fontId="15" fillId="11" borderId="74" xfId="0" applyFont="1" applyFill="1" applyBorder="1" applyAlignment="1">
      <alignment horizontal="left" vertical="center" wrapText="1"/>
    </xf>
    <xf numFmtId="0" fontId="17" fillId="10" borderId="40" xfId="0" applyFont="1" applyFill="1" applyBorder="1" applyAlignment="1">
      <alignment horizontal="center"/>
    </xf>
    <xf numFmtId="0" fontId="7" fillId="0" borderId="0" xfId="0" applyFont="1" applyAlignment="1">
      <alignment horizontal="center" vertical="top" wrapText="1"/>
    </xf>
    <xf numFmtId="164" fontId="15" fillId="6" borderId="95" xfId="0" applyNumberFormat="1" applyFont="1" applyFill="1" applyBorder="1" applyAlignment="1">
      <alignment horizontal="center" vertical="top" wrapText="1"/>
    </xf>
    <xf numFmtId="0" fontId="11" fillId="4" borderId="92" xfId="0" applyFont="1" applyFill="1" applyBorder="1" applyAlignment="1">
      <alignment horizontal="left" vertical="center" textRotation="90" wrapText="1"/>
    </xf>
    <xf numFmtId="0" fontId="3" fillId="0" borderId="92" xfId="0" applyFont="1" applyBorder="1"/>
    <xf numFmtId="0" fontId="17" fillId="10" borderId="113" xfId="0" applyFont="1" applyFill="1" applyBorder="1" applyAlignment="1">
      <alignment horizontal="center" wrapText="1"/>
    </xf>
    <xf numFmtId="0" fontId="3" fillId="0" borderId="105" xfId="0" applyFont="1" applyBorder="1"/>
    <xf numFmtId="0" fontId="15" fillId="11" borderId="128" xfId="0" applyFont="1" applyFill="1" applyBorder="1" applyAlignment="1">
      <alignment vertical="center" wrapText="1"/>
    </xf>
    <xf numFmtId="0" fontId="1" fillId="11" borderId="22" xfId="0" applyFont="1" applyFill="1" applyBorder="1" applyAlignment="1">
      <alignment vertical="center" wrapText="1"/>
    </xf>
    <xf numFmtId="0" fontId="3" fillId="0" borderId="123" xfId="0" applyFont="1" applyBorder="1"/>
    <xf numFmtId="3" fontId="1" fillId="11" borderId="129" xfId="0" applyNumberFormat="1" applyFont="1" applyFill="1" applyBorder="1" applyAlignment="1">
      <alignment horizontal="center" vertical="center" wrapText="1"/>
    </xf>
    <xf numFmtId="0" fontId="3" fillId="0" borderId="100" xfId="0" applyFont="1" applyBorder="1"/>
    <xf numFmtId="49" fontId="19" fillId="11" borderId="130" xfId="0" applyNumberFormat="1" applyFont="1" applyFill="1" applyBorder="1" applyAlignment="1">
      <alignment horizontal="right" vertical="center" wrapText="1"/>
    </xf>
    <xf numFmtId="0" fontId="3" fillId="0" borderId="132" xfId="0" applyFont="1" applyBorder="1"/>
    <xf numFmtId="164" fontId="20" fillId="12" borderId="22" xfId="0" applyNumberFormat="1" applyFont="1" applyFill="1" applyBorder="1" applyAlignment="1">
      <alignment horizontal="right" vertical="center" wrapText="1"/>
    </xf>
    <xf numFmtId="164" fontId="20" fillId="11" borderId="92" xfId="0" applyNumberFormat="1" applyFont="1" applyFill="1" applyBorder="1" applyAlignment="1">
      <alignment vertical="center" wrapText="1"/>
    </xf>
    <xf numFmtId="0" fontId="3" fillId="0" borderId="102" xfId="0" applyFont="1" applyBorder="1"/>
    <xf numFmtId="164" fontId="20" fillId="13" borderId="79" xfId="0" applyNumberFormat="1" applyFont="1" applyFill="1" applyBorder="1" applyAlignment="1">
      <alignment vertical="center" wrapText="1"/>
    </xf>
    <xf numFmtId="0" fontId="15" fillId="11" borderId="127" xfId="0" applyFont="1" applyFill="1" applyBorder="1" applyAlignment="1">
      <alignment vertical="center" wrapText="1"/>
    </xf>
    <xf numFmtId="0" fontId="3" fillId="0" borderId="90" xfId="0" applyFont="1" applyBorder="1"/>
    <xf numFmtId="0" fontId="15" fillId="11" borderId="0" xfId="0" applyFont="1" applyFill="1" applyAlignment="1">
      <alignment vertical="center" wrapText="1"/>
    </xf>
    <xf numFmtId="0" fontId="11" fillId="4" borderId="22" xfId="0" applyFont="1" applyFill="1" applyBorder="1" applyAlignment="1">
      <alignment horizontal="left" vertical="center" textRotation="90" wrapText="1"/>
    </xf>
    <xf numFmtId="0" fontId="7" fillId="0" borderId="14" xfId="0" applyFont="1" applyBorder="1" applyAlignment="1" applyProtection="1">
      <alignment horizontal="center" vertical="top" wrapText="1"/>
      <protection locked="0"/>
    </xf>
    <xf numFmtId="0" fontId="3" fillId="0" borderId="15" xfId="0" applyFont="1" applyBorder="1" applyProtection="1">
      <protection locked="0"/>
    </xf>
    <xf numFmtId="0" fontId="3" fillId="0" borderId="16" xfId="0" applyFont="1" applyBorder="1" applyProtection="1">
      <protection locked="0"/>
    </xf>
    <xf numFmtId="0" fontId="3" fillId="0" borderId="17" xfId="0" applyFont="1" applyBorder="1" applyProtection="1">
      <protection locked="0"/>
    </xf>
    <xf numFmtId="0" fontId="0" fillId="0" borderId="0" xfId="0" applyFont="1" applyAlignment="1" applyProtection="1">
      <protection locked="0"/>
    </xf>
    <xf numFmtId="0" fontId="3" fillId="0" borderId="18" xfId="0" applyFont="1" applyBorder="1" applyProtection="1">
      <protection locked="0"/>
    </xf>
    <xf numFmtId="0" fontId="3" fillId="0" borderId="19" xfId="0" applyFont="1" applyBorder="1" applyProtection="1">
      <protection locked="0"/>
    </xf>
    <xf numFmtId="0" fontId="3" fillId="0" borderId="20" xfId="0" applyFont="1" applyBorder="1" applyProtection="1">
      <protection locked="0"/>
    </xf>
    <xf numFmtId="0" fontId="3" fillId="0" borderId="21" xfId="0" applyFont="1" applyBorder="1" applyProtection="1">
      <protection locked="0"/>
    </xf>
    <xf numFmtId="164" fontId="20" fillId="6" borderId="57" xfId="0" applyNumberFormat="1" applyFont="1" applyFill="1" applyBorder="1" applyAlignment="1" applyProtection="1">
      <alignment vertical="center"/>
      <protection locked="0"/>
    </xf>
    <xf numFmtId="164" fontId="19" fillId="6" borderId="57" xfId="0" applyNumberFormat="1" applyFont="1" applyFill="1" applyBorder="1" applyAlignment="1" applyProtection="1">
      <alignment vertical="center"/>
      <protection locked="0"/>
    </xf>
    <xf numFmtId="164" fontId="20" fillId="6" borderId="57" xfId="0" applyNumberFormat="1" applyFont="1" applyFill="1" applyBorder="1" applyAlignment="1" applyProtection="1">
      <alignment horizontal="right"/>
      <protection locked="0"/>
    </xf>
    <xf numFmtId="164" fontId="20" fillId="6" borderId="57" xfId="0" applyNumberFormat="1" applyFont="1" applyFill="1" applyBorder="1" applyAlignment="1" applyProtection="1">
      <alignment horizontal="right" vertical="center"/>
      <protection locked="0"/>
    </xf>
    <xf numFmtId="164" fontId="19" fillId="6" borderId="27" xfId="0" applyNumberFormat="1" applyFont="1" applyFill="1" applyBorder="1" applyAlignment="1" applyProtection="1">
      <alignment horizontal="right" vertical="center"/>
      <protection locked="0"/>
    </xf>
    <xf numFmtId="0" fontId="3" fillId="0" borderId="36" xfId="0" applyFont="1" applyBorder="1" applyProtection="1">
      <protection locked="0"/>
    </xf>
    <xf numFmtId="0" fontId="3" fillId="0" borderId="46" xfId="0" applyFont="1" applyBorder="1" applyProtection="1">
      <protection locked="0"/>
    </xf>
    <xf numFmtId="164" fontId="19" fillId="6" borderId="57" xfId="0" applyNumberFormat="1" applyFont="1" applyFill="1" applyBorder="1" applyAlignment="1" applyProtection="1">
      <alignment horizontal="right" vertical="center"/>
      <protection locked="0"/>
    </xf>
    <xf numFmtId="164" fontId="20" fillId="6" borderId="103" xfId="0" applyNumberFormat="1" applyFont="1" applyFill="1" applyBorder="1" applyAlignment="1" applyProtection="1">
      <alignment vertical="center"/>
      <protection locked="0"/>
    </xf>
    <xf numFmtId="164" fontId="20" fillId="6" borderId="106" xfId="0" applyNumberFormat="1" applyFont="1" applyFill="1" applyBorder="1" applyAlignment="1" applyProtection="1">
      <alignment vertical="center"/>
      <protection locked="0"/>
    </xf>
    <xf numFmtId="164" fontId="20" fillId="6" borderId="103" xfId="0" applyNumberFormat="1" applyFont="1" applyFill="1" applyBorder="1" applyAlignment="1" applyProtection="1">
      <alignment vertical="center" wrapText="1"/>
      <protection locked="0"/>
    </xf>
    <xf numFmtId="164" fontId="20" fillId="6" borderId="131" xfId="0" applyNumberFormat="1" applyFont="1" applyFill="1" applyBorder="1" applyAlignment="1" applyProtection="1">
      <alignment vertical="center" wrapText="1"/>
      <protection locked="0"/>
    </xf>
    <xf numFmtId="0" fontId="3" fillId="0" borderId="103" xfId="0" applyFont="1" applyBorder="1" applyProtection="1">
      <protection locked="0"/>
    </xf>
    <xf numFmtId="164" fontId="20" fillId="6" borderId="106" xfId="0" applyNumberFormat="1" applyFont="1" applyFill="1" applyBorder="1" applyAlignment="1" applyProtection="1">
      <alignment vertical="center" wrapText="1"/>
      <protection locked="0"/>
    </xf>
    <xf numFmtId="0" fontId="26" fillId="0" borderId="14" xfId="0" applyFont="1" applyBorder="1" applyAlignment="1" applyProtection="1">
      <alignment horizontal="center" vertical="top" wrapText="1"/>
      <protection locked="0"/>
    </xf>
  </cellXfs>
  <cellStyles count="1">
    <cellStyle name="Normal" xfId="0" builtinId="0"/>
  </cellStyles>
  <dxfs count="9">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
      <fill>
        <patternFill patternType="solid">
          <fgColor rgb="FFF4C7C3"/>
          <bgColor rgb="FFF4C7C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7B7B7"/>
  </sheetPr>
  <dimension ref="A1:D27"/>
  <sheetViews>
    <sheetView showGridLines="0" workbookViewId="0"/>
  </sheetViews>
  <sheetFormatPr baseColWidth="10" defaultColWidth="14.42578125" defaultRowHeight="15" customHeight="1"/>
  <cols>
    <col min="1" max="1" width="2.85546875" customWidth="1"/>
    <col min="2" max="2" width="6.7109375" customWidth="1"/>
    <col min="3" max="3" width="184.85546875" customWidth="1"/>
    <col min="4" max="4" width="16.140625" customWidth="1"/>
  </cols>
  <sheetData>
    <row r="1" spans="1:3" ht="24" customHeight="1">
      <c r="A1" s="1"/>
      <c r="B1" s="215" t="s">
        <v>0</v>
      </c>
      <c r="C1" s="216"/>
    </row>
    <row r="2" spans="1:3" ht="14.25" customHeight="1">
      <c r="A2" s="1"/>
      <c r="B2" s="1"/>
    </row>
    <row r="3" spans="1:3" ht="14.25" customHeight="1">
      <c r="A3" s="1"/>
      <c r="B3" s="2"/>
      <c r="C3" s="3" t="s">
        <v>1</v>
      </c>
    </row>
    <row r="4" spans="1:3" ht="14.25" customHeight="1">
      <c r="A4" s="1"/>
      <c r="B4" s="4" t="s">
        <v>2</v>
      </c>
      <c r="C4" s="5" t="s">
        <v>3</v>
      </c>
    </row>
    <row r="5" spans="1:3" ht="14.25" customHeight="1">
      <c r="A5" s="1"/>
      <c r="B5" s="4" t="s">
        <v>4</v>
      </c>
      <c r="C5" s="6" t="s">
        <v>5</v>
      </c>
    </row>
    <row r="6" spans="1:3" ht="14.25" customHeight="1">
      <c r="A6" s="1"/>
      <c r="B6" s="4" t="s">
        <v>6</v>
      </c>
      <c r="C6" s="6" t="s">
        <v>7</v>
      </c>
    </row>
    <row r="7" spans="1:3" ht="14.25" customHeight="1">
      <c r="A7" s="1"/>
      <c r="B7" s="4"/>
      <c r="C7" s="7"/>
    </row>
    <row r="8" spans="1:3" ht="14.25" customHeight="1">
      <c r="A8" s="1"/>
      <c r="B8" s="8"/>
      <c r="C8" s="9" t="s">
        <v>8</v>
      </c>
    </row>
    <row r="9" spans="1:3" ht="14.25" customHeight="1">
      <c r="A9" s="1"/>
      <c r="B9" s="4" t="s">
        <v>9</v>
      </c>
      <c r="C9" s="6" t="s">
        <v>10</v>
      </c>
    </row>
    <row r="10" spans="1:3" ht="14.25" customHeight="1">
      <c r="A10" s="1"/>
      <c r="B10" s="4" t="s">
        <v>11</v>
      </c>
      <c r="C10" s="7" t="s">
        <v>12</v>
      </c>
    </row>
    <row r="11" spans="1:3" ht="14.25" customHeight="1">
      <c r="A11" s="1"/>
      <c r="B11" s="4"/>
      <c r="C11" s="7"/>
    </row>
    <row r="12" spans="1:3" ht="14.25" customHeight="1">
      <c r="A12" s="1"/>
      <c r="B12" s="4"/>
      <c r="C12" s="7"/>
    </row>
    <row r="13" spans="1:3" ht="14.25" customHeight="1">
      <c r="A13" s="1"/>
      <c r="B13" s="8"/>
      <c r="C13" s="9" t="s">
        <v>13</v>
      </c>
    </row>
    <row r="14" spans="1:3" ht="14.25" customHeight="1">
      <c r="A14" s="1"/>
      <c r="B14" s="4" t="s">
        <v>14</v>
      </c>
      <c r="C14" s="7" t="s">
        <v>15</v>
      </c>
    </row>
    <row r="15" spans="1:3" ht="14.25" customHeight="1">
      <c r="A15" s="1"/>
      <c r="B15" s="4" t="s">
        <v>16</v>
      </c>
      <c r="C15" s="7" t="s">
        <v>17</v>
      </c>
    </row>
    <row r="16" spans="1:3" ht="14.25" customHeight="1">
      <c r="A16" s="1"/>
      <c r="B16" s="4" t="s">
        <v>18</v>
      </c>
      <c r="C16" s="7" t="s">
        <v>19</v>
      </c>
    </row>
    <row r="17" spans="1:4" ht="14.25" customHeight="1">
      <c r="A17" s="1"/>
      <c r="B17" s="4"/>
      <c r="C17" s="10" t="s">
        <v>20</v>
      </c>
    </row>
    <row r="18" spans="1:4" ht="14.25" customHeight="1">
      <c r="A18" s="1"/>
      <c r="B18" s="4"/>
      <c r="C18" s="10" t="s">
        <v>21</v>
      </c>
    </row>
    <row r="19" spans="1:4" ht="14.25" customHeight="1">
      <c r="A19" s="1"/>
      <c r="B19" s="4" t="s">
        <v>22</v>
      </c>
      <c r="C19" s="7" t="s">
        <v>23</v>
      </c>
      <c r="D19" s="11"/>
    </row>
    <row r="20" spans="1:4" ht="14.25" customHeight="1">
      <c r="A20" s="1"/>
      <c r="B20" s="4" t="s">
        <v>24</v>
      </c>
      <c r="C20" s="7" t="s">
        <v>25</v>
      </c>
    </row>
    <row r="21" spans="1:4" ht="14.25" customHeight="1">
      <c r="A21" s="1"/>
      <c r="B21" s="4" t="s">
        <v>26</v>
      </c>
      <c r="C21" s="7" t="s">
        <v>27</v>
      </c>
    </row>
    <row r="22" spans="1:4" ht="14.25" customHeight="1">
      <c r="A22" s="1"/>
      <c r="B22" s="4"/>
      <c r="C22" s="7"/>
    </row>
    <row r="23" spans="1:4" ht="14.25" customHeight="1">
      <c r="A23" s="1"/>
      <c r="B23" s="8"/>
      <c r="C23" s="9" t="s">
        <v>28</v>
      </c>
    </row>
    <row r="24" spans="1:4" ht="14.25" customHeight="1">
      <c r="A24" s="1"/>
      <c r="B24" s="4" t="s">
        <v>14</v>
      </c>
      <c r="C24" s="6" t="s">
        <v>29</v>
      </c>
    </row>
    <row r="25" spans="1:4" ht="14.25" customHeight="1">
      <c r="A25" s="1"/>
      <c r="B25" s="12" t="s">
        <v>16</v>
      </c>
      <c r="C25" s="13" t="s">
        <v>30</v>
      </c>
    </row>
    <row r="26" spans="1:4" ht="14.25" customHeight="1">
      <c r="A26" s="1"/>
      <c r="B26" s="1"/>
    </row>
    <row r="27" spans="1:4" ht="14.25" customHeight="1">
      <c r="A27" s="1"/>
      <c r="B27" s="1"/>
    </row>
  </sheetData>
  <mergeCells count="1">
    <mergeCell ref="B1:C1"/>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B6D7A8"/>
    <pageSetUpPr fitToPage="1"/>
  </sheetPr>
  <dimension ref="A1:V78"/>
  <sheetViews>
    <sheetView showGridLines="0" topLeftCell="G1" workbookViewId="0">
      <selection activeCell="L15" activeCellId="1" sqref="A5:V9 L15:L62"/>
    </sheetView>
  </sheetViews>
  <sheetFormatPr baseColWidth="10" defaultColWidth="14.42578125" defaultRowHeight="15" customHeight="1"/>
  <cols>
    <col min="1" max="1" width="3.28515625" customWidth="1"/>
    <col min="2" max="2" width="8.7109375" customWidth="1"/>
    <col min="3" max="3" width="12.140625" customWidth="1"/>
    <col min="4" max="4" width="45.7109375" customWidth="1"/>
    <col min="5" max="5" width="49.140625" customWidth="1"/>
    <col min="6" max="6" width="58.85546875" customWidth="1"/>
    <col min="7" max="7" width="13.5703125" customWidth="1"/>
    <col min="8" max="8" width="11" customWidth="1"/>
    <col min="9" max="9" width="20.28515625" customWidth="1"/>
    <col min="10" max="11" width="11" customWidth="1"/>
    <col min="12" max="13" width="18.7109375" customWidth="1"/>
    <col min="14" max="14" width="14.85546875" customWidth="1"/>
    <col min="15" max="17" width="16.7109375" customWidth="1"/>
    <col min="18" max="18" width="17" customWidth="1"/>
    <col min="19" max="22" width="16.7109375" customWidth="1"/>
  </cols>
  <sheetData>
    <row r="1" spans="1:22" ht="16.5" customHeight="1">
      <c r="A1" s="244" t="s">
        <v>31</v>
      </c>
      <c r="B1" s="245"/>
      <c r="C1" s="245"/>
      <c r="D1" s="245"/>
      <c r="E1" s="245"/>
      <c r="F1" s="245"/>
      <c r="G1" s="245"/>
      <c r="H1" s="245"/>
      <c r="I1" s="245"/>
      <c r="J1" s="245"/>
      <c r="K1" s="245"/>
      <c r="L1" s="245"/>
      <c r="M1" s="245"/>
      <c r="N1" s="245"/>
      <c r="O1" s="245"/>
      <c r="P1" s="245"/>
      <c r="Q1" s="245"/>
      <c r="R1" s="245"/>
      <c r="S1" s="245"/>
      <c r="T1" s="245"/>
      <c r="U1" s="245"/>
      <c r="V1" s="246"/>
    </row>
    <row r="2" spans="1:22" ht="16.5" customHeight="1">
      <c r="A2" s="14"/>
      <c r="B2" s="14"/>
      <c r="C2" s="14"/>
      <c r="D2" s="14"/>
      <c r="E2" s="14"/>
      <c r="F2" s="14"/>
      <c r="G2" s="14"/>
      <c r="H2" s="14"/>
      <c r="I2" s="15"/>
      <c r="J2" s="16"/>
      <c r="K2" s="16"/>
      <c r="L2" s="17"/>
      <c r="M2" s="17"/>
      <c r="N2" s="18"/>
      <c r="O2" s="11"/>
      <c r="P2" s="11"/>
      <c r="Q2" s="11"/>
      <c r="R2" s="11"/>
      <c r="S2" s="11"/>
      <c r="T2" s="11"/>
      <c r="U2" s="11"/>
      <c r="V2" s="11"/>
    </row>
    <row r="3" spans="1:22" ht="16.5" customHeight="1">
      <c r="A3" s="244" t="s">
        <v>32</v>
      </c>
      <c r="B3" s="245"/>
      <c r="C3" s="245"/>
      <c r="D3" s="245"/>
      <c r="E3" s="245"/>
      <c r="F3" s="245"/>
      <c r="G3" s="245"/>
      <c r="H3" s="245"/>
      <c r="I3" s="245"/>
      <c r="J3" s="245"/>
      <c r="K3" s="245"/>
      <c r="L3" s="245"/>
      <c r="M3" s="245"/>
      <c r="N3" s="245"/>
      <c r="O3" s="245"/>
      <c r="P3" s="245"/>
      <c r="Q3" s="245"/>
      <c r="R3" s="245"/>
      <c r="S3" s="245"/>
      <c r="T3" s="245"/>
      <c r="U3" s="245"/>
      <c r="V3" s="246"/>
    </row>
    <row r="4" spans="1:22" ht="16.5" customHeight="1">
      <c r="A4" s="14"/>
      <c r="B4" s="14"/>
      <c r="C4" s="14"/>
      <c r="D4" s="14"/>
      <c r="E4" s="14"/>
      <c r="F4" s="19"/>
      <c r="G4" s="19"/>
      <c r="H4" s="19"/>
      <c r="I4" s="20"/>
      <c r="J4" s="16"/>
      <c r="K4" s="16"/>
      <c r="L4" s="17"/>
      <c r="M4" s="17"/>
      <c r="N4" s="18"/>
      <c r="O4" s="11"/>
      <c r="P4" s="11"/>
      <c r="Q4" s="11"/>
      <c r="R4" s="11"/>
      <c r="S4" s="11"/>
      <c r="T4" s="11"/>
      <c r="U4" s="11"/>
      <c r="V4" s="11"/>
    </row>
    <row r="5" spans="1:22" ht="16.5" customHeight="1">
      <c r="A5" s="290" t="s">
        <v>33</v>
      </c>
      <c r="B5" s="291"/>
      <c r="C5" s="291"/>
      <c r="D5" s="291"/>
      <c r="E5" s="291"/>
      <c r="F5" s="291"/>
      <c r="G5" s="291"/>
      <c r="H5" s="291"/>
      <c r="I5" s="291"/>
      <c r="J5" s="291"/>
      <c r="K5" s="291"/>
      <c r="L5" s="291"/>
      <c r="M5" s="291"/>
      <c r="N5" s="291"/>
      <c r="O5" s="291"/>
      <c r="P5" s="291"/>
      <c r="Q5" s="291"/>
      <c r="R5" s="291"/>
      <c r="S5" s="291"/>
      <c r="T5" s="291"/>
      <c r="U5" s="291"/>
      <c r="V5" s="292"/>
    </row>
    <row r="6" spans="1:22" ht="16.5" customHeight="1">
      <c r="A6" s="293"/>
      <c r="B6" s="294"/>
      <c r="C6" s="294"/>
      <c r="D6" s="294"/>
      <c r="E6" s="294"/>
      <c r="F6" s="294"/>
      <c r="G6" s="294"/>
      <c r="H6" s="294"/>
      <c r="I6" s="294"/>
      <c r="J6" s="294"/>
      <c r="K6" s="294"/>
      <c r="L6" s="294"/>
      <c r="M6" s="294"/>
      <c r="N6" s="294"/>
      <c r="O6" s="294"/>
      <c r="P6" s="294"/>
      <c r="Q6" s="294"/>
      <c r="R6" s="294"/>
      <c r="S6" s="294"/>
      <c r="T6" s="294"/>
      <c r="U6" s="294"/>
      <c r="V6" s="295"/>
    </row>
    <row r="7" spans="1:22" ht="16.5" customHeight="1">
      <c r="A7" s="293"/>
      <c r="B7" s="294"/>
      <c r="C7" s="294"/>
      <c r="D7" s="294"/>
      <c r="E7" s="294"/>
      <c r="F7" s="294"/>
      <c r="G7" s="294"/>
      <c r="H7" s="294"/>
      <c r="I7" s="294"/>
      <c r="J7" s="294"/>
      <c r="K7" s="294"/>
      <c r="L7" s="294"/>
      <c r="M7" s="294"/>
      <c r="N7" s="294"/>
      <c r="O7" s="294"/>
      <c r="P7" s="294"/>
      <c r="Q7" s="294"/>
      <c r="R7" s="294"/>
      <c r="S7" s="294"/>
      <c r="T7" s="294"/>
      <c r="U7" s="294"/>
      <c r="V7" s="295"/>
    </row>
    <row r="8" spans="1:22" ht="16.5" customHeight="1">
      <c r="A8" s="293"/>
      <c r="B8" s="294"/>
      <c r="C8" s="294"/>
      <c r="D8" s="294"/>
      <c r="E8" s="294"/>
      <c r="F8" s="294"/>
      <c r="G8" s="294"/>
      <c r="H8" s="294"/>
      <c r="I8" s="294"/>
      <c r="J8" s="294"/>
      <c r="K8" s="294"/>
      <c r="L8" s="294"/>
      <c r="M8" s="294"/>
      <c r="N8" s="294"/>
      <c r="O8" s="294"/>
      <c r="P8" s="294"/>
      <c r="Q8" s="294"/>
      <c r="R8" s="294"/>
      <c r="S8" s="294"/>
      <c r="T8" s="294"/>
      <c r="U8" s="294"/>
      <c r="V8" s="295"/>
    </row>
    <row r="9" spans="1:22" ht="16.5" customHeight="1">
      <c r="A9" s="296"/>
      <c r="B9" s="297"/>
      <c r="C9" s="297"/>
      <c r="D9" s="297"/>
      <c r="E9" s="297"/>
      <c r="F9" s="297"/>
      <c r="G9" s="297"/>
      <c r="H9" s="297"/>
      <c r="I9" s="297"/>
      <c r="J9" s="297"/>
      <c r="K9" s="297"/>
      <c r="L9" s="297"/>
      <c r="M9" s="297"/>
      <c r="N9" s="297"/>
      <c r="O9" s="297"/>
      <c r="P9" s="297"/>
      <c r="Q9" s="297"/>
      <c r="R9" s="297"/>
      <c r="S9" s="297"/>
      <c r="T9" s="297"/>
      <c r="U9" s="297"/>
      <c r="V9" s="298"/>
    </row>
    <row r="10" spans="1:22" ht="16.5" customHeight="1">
      <c r="A10" s="21"/>
      <c r="B10" s="22"/>
      <c r="C10" s="23"/>
      <c r="D10" s="16"/>
      <c r="E10" s="16"/>
      <c r="F10" s="16"/>
      <c r="G10" s="16"/>
      <c r="H10" s="16"/>
      <c r="I10" s="16"/>
      <c r="J10" s="16"/>
      <c r="K10" s="16"/>
      <c r="L10" s="17"/>
      <c r="M10" s="17"/>
      <c r="N10" s="18"/>
      <c r="O10" s="11"/>
      <c r="P10" s="11"/>
      <c r="Q10" s="11"/>
      <c r="R10" s="11"/>
      <c r="S10" s="11"/>
      <c r="T10" s="11"/>
      <c r="U10" s="11"/>
      <c r="V10" s="11"/>
    </row>
    <row r="11" spans="1:22" ht="16.5" customHeight="1">
      <c r="A11" s="21"/>
      <c r="B11" s="22"/>
      <c r="C11" s="23"/>
      <c r="D11" s="16"/>
      <c r="E11" s="16"/>
      <c r="F11" s="16"/>
      <c r="G11" s="16"/>
      <c r="H11" s="16"/>
      <c r="I11" s="16"/>
      <c r="J11" s="16"/>
      <c r="K11" s="16"/>
      <c r="L11" s="17"/>
      <c r="M11" s="24" t="s">
        <v>34</v>
      </c>
      <c r="N11" s="18"/>
      <c r="O11" s="11"/>
      <c r="P11" s="11"/>
      <c r="Q11" s="11"/>
      <c r="R11" s="11"/>
      <c r="S11" s="11"/>
      <c r="T11" s="11"/>
      <c r="U11" s="11"/>
      <c r="V11" s="11"/>
    </row>
    <row r="12" spans="1:22" ht="16.5" customHeight="1">
      <c r="A12" s="21"/>
      <c r="B12" s="248" t="s">
        <v>35</v>
      </c>
      <c r="C12" s="257" t="s">
        <v>36</v>
      </c>
      <c r="D12" s="249" t="s">
        <v>37</v>
      </c>
      <c r="E12" s="249" t="s">
        <v>38</v>
      </c>
      <c r="F12" s="249" t="s">
        <v>39</v>
      </c>
      <c r="G12" s="25"/>
      <c r="H12" s="26" t="s">
        <v>40</v>
      </c>
      <c r="I12" s="26" t="s">
        <v>40</v>
      </c>
      <c r="J12" s="26" t="s">
        <v>40</v>
      </c>
      <c r="K12" s="27" t="s">
        <v>40</v>
      </c>
      <c r="L12" s="251" t="s">
        <v>41</v>
      </c>
      <c r="M12" s="28" t="s">
        <v>42</v>
      </c>
      <c r="N12" s="252" t="s">
        <v>43</v>
      </c>
      <c r="O12" s="253"/>
      <c r="P12" s="253"/>
      <c r="Q12" s="253"/>
      <c r="R12" s="253"/>
      <c r="S12" s="253"/>
      <c r="T12" s="253"/>
      <c r="U12" s="253"/>
      <c r="V12" s="253"/>
    </row>
    <row r="13" spans="1:22" ht="16.5" customHeight="1">
      <c r="A13" s="21"/>
      <c r="B13" s="242"/>
      <c r="C13" s="221"/>
      <c r="D13" s="221"/>
      <c r="E13" s="221"/>
      <c r="F13" s="221"/>
      <c r="G13" s="29" t="s">
        <v>44</v>
      </c>
      <c r="H13" s="30" t="s">
        <v>45</v>
      </c>
      <c r="I13" s="30" t="s">
        <v>45</v>
      </c>
      <c r="J13" s="30" t="s">
        <v>45</v>
      </c>
      <c r="K13" s="31" t="s">
        <v>45</v>
      </c>
      <c r="L13" s="230"/>
      <c r="M13" s="32" t="s">
        <v>46</v>
      </c>
      <c r="N13" s="33" t="s">
        <v>47</v>
      </c>
      <c r="O13" s="254" t="s">
        <v>48</v>
      </c>
      <c r="P13" s="255"/>
      <c r="Q13" s="255"/>
      <c r="R13" s="255"/>
      <c r="S13" s="255"/>
      <c r="T13" s="255"/>
      <c r="U13" s="255"/>
      <c r="V13" s="256"/>
    </row>
    <row r="14" spans="1:22" ht="16.5" customHeight="1">
      <c r="A14" s="21"/>
      <c r="B14" s="242"/>
      <c r="C14" s="250"/>
      <c r="D14" s="250"/>
      <c r="E14" s="250"/>
      <c r="F14" s="250"/>
      <c r="G14" s="34" t="s">
        <v>49</v>
      </c>
      <c r="H14" s="35" t="s">
        <v>50</v>
      </c>
      <c r="I14" s="35" t="s">
        <v>51</v>
      </c>
      <c r="J14" s="35" t="s">
        <v>52</v>
      </c>
      <c r="K14" s="36" t="s">
        <v>53</v>
      </c>
      <c r="L14" s="231"/>
      <c r="M14" s="37" t="s">
        <v>44</v>
      </c>
      <c r="N14" s="38" t="s">
        <v>54</v>
      </c>
      <c r="O14" s="39" t="s">
        <v>55</v>
      </c>
      <c r="P14" s="40" t="s">
        <v>56</v>
      </c>
      <c r="Q14" s="41" t="s">
        <v>57</v>
      </c>
      <c r="R14" s="42" t="s">
        <v>58</v>
      </c>
      <c r="S14" s="41" t="s">
        <v>59</v>
      </c>
      <c r="T14" s="42" t="s">
        <v>60</v>
      </c>
      <c r="U14" s="42" t="s">
        <v>61</v>
      </c>
      <c r="V14" s="42" t="s">
        <v>62</v>
      </c>
    </row>
    <row r="15" spans="1:22" ht="33.75" customHeight="1">
      <c r="A15" s="21"/>
      <c r="B15" s="242"/>
      <c r="C15" s="258" t="s">
        <v>63</v>
      </c>
      <c r="D15" s="220" t="s">
        <v>64</v>
      </c>
      <c r="E15" s="43" t="s">
        <v>65</v>
      </c>
      <c r="F15" s="44"/>
      <c r="G15" s="45" t="s">
        <v>65</v>
      </c>
      <c r="H15" s="46">
        <v>670</v>
      </c>
      <c r="I15" s="46">
        <f t="shared" ref="I15:I56" si="0">R15/M15</f>
        <v>690.1</v>
      </c>
      <c r="J15" s="46">
        <f t="shared" ref="J15:J55" si="1">T15/M15</f>
        <v>703.90199999999993</v>
      </c>
      <c r="K15" s="47">
        <f t="shared" ref="K15:K55" si="2">V15/M15</f>
        <v>714.46052999999995</v>
      </c>
      <c r="L15" s="299"/>
      <c r="M15" s="48">
        <v>1300</v>
      </c>
      <c r="N15" s="49"/>
      <c r="O15" s="50">
        <f t="shared" ref="O15:O61" si="3">H15*L15/12*18</f>
        <v>0</v>
      </c>
      <c r="P15" s="51">
        <f t="shared" ref="P15:P56" si="4">($H15*M15/12)*18</f>
        <v>1306500</v>
      </c>
      <c r="Q15" s="52">
        <f t="shared" ref="Q15:Q61" si="5">I15*L15</f>
        <v>0</v>
      </c>
      <c r="R15" s="53">
        <f t="shared" ref="R15:R17" si="6">($H15*M15)*1.03</f>
        <v>897130</v>
      </c>
      <c r="S15" s="54">
        <f t="shared" ref="S15:S61" si="7">L15*J15</f>
        <v>0</v>
      </c>
      <c r="T15" s="53">
        <f t="shared" ref="T15:T16" si="8">$R15*1.02</f>
        <v>915072.6</v>
      </c>
      <c r="U15" s="54">
        <f t="shared" ref="U15:U61" si="9">K15*L15</f>
        <v>0</v>
      </c>
      <c r="V15" s="53">
        <f t="shared" ref="V15:V17" si="10">$T15*1.015</f>
        <v>928798.6889999999</v>
      </c>
    </row>
    <row r="16" spans="1:22" ht="33.75" customHeight="1">
      <c r="A16" s="21"/>
      <c r="B16" s="242"/>
      <c r="C16" s="218"/>
      <c r="D16" s="221"/>
      <c r="E16" s="55" t="s">
        <v>66</v>
      </c>
      <c r="F16" s="44"/>
      <c r="G16" s="45" t="s">
        <v>67</v>
      </c>
      <c r="H16" s="46">
        <v>480</v>
      </c>
      <c r="I16" s="46">
        <f t="shared" si="0"/>
        <v>494.4</v>
      </c>
      <c r="J16" s="46">
        <f t="shared" si="1"/>
        <v>504.28800000000007</v>
      </c>
      <c r="K16" s="47">
        <f t="shared" si="2"/>
        <v>511.85232000000002</v>
      </c>
      <c r="L16" s="300"/>
      <c r="M16" s="48">
        <v>205</v>
      </c>
      <c r="N16" s="49"/>
      <c r="O16" s="50">
        <f t="shared" si="3"/>
        <v>0</v>
      </c>
      <c r="P16" s="51">
        <f t="shared" si="4"/>
        <v>147600</v>
      </c>
      <c r="Q16" s="52">
        <f t="shared" si="5"/>
        <v>0</v>
      </c>
      <c r="R16" s="53">
        <f t="shared" si="6"/>
        <v>101352</v>
      </c>
      <c r="S16" s="54">
        <f t="shared" si="7"/>
        <v>0</v>
      </c>
      <c r="T16" s="56">
        <f t="shared" si="8"/>
        <v>103379.04000000001</v>
      </c>
      <c r="U16" s="54">
        <f t="shared" si="9"/>
        <v>0</v>
      </c>
      <c r="V16" s="53">
        <f t="shared" si="10"/>
        <v>104929.72560000001</v>
      </c>
    </row>
    <row r="17" spans="1:22" ht="33.75" customHeight="1">
      <c r="A17" s="21"/>
      <c r="B17" s="242"/>
      <c r="C17" s="218"/>
      <c r="D17" s="221"/>
      <c r="E17" s="55" t="s">
        <v>68</v>
      </c>
      <c r="F17" s="44"/>
      <c r="G17" s="45" t="s">
        <v>67</v>
      </c>
      <c r="H17" s="46">
        <v>75</v>
      </c>
      <c r="I17" s="46">
        <f t="shared" si="0"/>
        <v>77.25</v>
      </c>
      <c r="J17" s="46">
        <f t="shared" si="1"/>
        <v>79.567499999999995</v>
      </c>
      <c r="K17" s="47">
        <f t="shared" si="2"/>
        <v>80.761012499999993</v>
      </c>
      <c r="L17" s="300"/>
      <c r="M17" s="48">
        <v>2100</v>
      </c>
      <c r="N17" s="49"/>
      <c r="O17" s="50">
        <f t="shared" si="3"/>
        <v>0</v>
      </c>
      <c r="P17" s="51">
        <f t="shared" si="4"/>
        <v>236250</v>
      </c>
      <c r="Q17" s="52">
        <f t="shared" si="5"/>
        <v>0</v>
      </c>
      <c r="R17" s="53">
        <f t="shared" si="6"/>
        <v>162225</v>
      </c>
      <c r="S17" s="54">
        <f t="shared" si="7"/>
        <v>0</v>
      </c>
      <c r="T17" s="56">
        <f>$R17*1.03</f>
        <v>167091.75</v>
      </c>
      <c r="U17" s="54">
        <f t="shared" si="9"/>
        <v>0</v>
      </c>
      <c r="V17" s="53">
        <f t="shared" si="10"/>
        <v>169598.12624999997</v>
      </c>
    </row>
    <row r="18" spans="1:22" ht="33.75" customHeight="1">
      <c r="A18" s="21"/>
      <c r="B18" s="242"/>
      <c r="C18" s="219"/>
      <c r="D18" s="222"/>
      <c r="E18" s="55" t="s">
        <v>69</v>
      </c>
      <c r="F18" s="44" t="s">
        <v>70</v>
      </c>
      <c r="G18" s="45" t="s">
        <v>71</v>
      </c>
      <c r="H18" s="46">
        <v>4200</v>
      </c>
      <c r="I18" s="46">
        <f t="shared" si="0"/>
        <v>4200</v>
      </c>
      <c r="J18" s="46">
        <f t="shared" si="1"/>
        <v>4200</v>
      </c>
      <c r="K18" s="47">
        <f t="shared" si="2"/>
        <v>4200</v>
      </c>
      <c r="L18" s="300"/>
      <c r="M18" s="48">
        <v>80</v>
      </c>
      <c r="N18" s="49"/>
      <c r="O18" s="50">
        <f t="shared" si="3"/>
        <v>0</v>
      </c>
      <c r="P18" s="51">
        <f t="shared" si="4"/>
        <v>504000</v>
      </c>
      <c r="Q18" s="52">
        <f t="shared" si="5"/>
        <v>0</v>
      </c>
      <c r="R18" s="53">
        <f>($H18*M18)</f>
        <v>336000</v>
      </c>
      <c r="S18" s="54">
        <f t="shared" si="7"/>
        <v>0</v>
      </c>
      <c r="T18" s="57">
        <f>M18*H18</f>
        <v>336000</v>
      </c>
      <c r="U18" s="54">
        <f t="shared" si="9"/>
        <v>0</v>
      </c>
      <c r="V18" s="58">
        <f>T18</f>
        <v>336000</v>
      </c>
    </row>
    <row r="19" spans="1:22" ht="16.5" customHeight="1">
      <c r="A19" s="21"/>
      <c r="B19" s="242"/>
      <c r="C19" s="258" t="s">
        <v>72</v>
      </c>
      <c r="D19" s="220" t="s">
        <v>73</v>
      </c>
      <c r="E19" s="259" t="s">
        <v>74</v>
      </c>
      <c r="F19" s="59" t="s">
        <v>75</v>
      </c>
      <c r="G19" s="60" t="s">
        <v>67</v>
      </c>
      <c r="H19" s="46">
        <v>303</v>
      </c>
      <c r="I19" s="46">
        <f t="shared" si="0"/>
        <v>312.08999999999997</v>
      </c>
      <c r="J19" s="46">
        <f t="shared" si="1"/>
        <v>321.45269999999999</v>
      </c>
      <c r="K19" s="47">
        <f t="shared" si="2"/>
        <v>326.27449049999996</v>
      </c>
      <c r="L19" s="299"/>
      <c r="M19" s="48">
        <v>600</v>
      </c>
      <c r="N19" s="49"/>
      <c r="O19" s="50">
        <f t="shared" si="3"/>
        <v>0</v>
      </c>
      <c r="P19" s="51">
        <f t="shared" si="4"/>
        <v>272700</v>
      </c>
      <c r="Q19" s="52">
        <f t="shared" si="5"/>
        <v>0</v>
      </c>
      <c r="R19" s="53">
        <f t="shared" ref="R19:R38" si="11">($H19*M19)*1.03</f>
        <v>187254</v>
      </c>
      <c r="S19" s="54">
        <f t="shared" si="7"/>
        <v>0</v>
      </c>
      <c r="T19" s="56">
        <f t="shared" ref="T19:T36" si="12">$R19*1.03</f>
        <v>192871.62</v>
      </c>
      <c r="U19" s="54">
        <f t="shared" si="9"/>
        <v>0</v>
      </c>
      <c r="V19" s="53">
        <f t="shared" ref="V19:V36" si="13">$T19*1.015</f>
        <v>195764.69429999997</v>
      </c>
    </row>
    <row r="20" spans="1:22" ht="16.5" customHeight="1">
      <c r="A20" s="21"/>
      <c r="B20" s="242"/>
      <c r="C20" s="218"/>
      <c r="D20" s="221"/>
      <c r="E20" s="222"/>
      <c r="F20" s="61" t="s">
        <v>76</v>
      </c>
      <c r="G20" s="45" t="s">
        <v>67</v>
      </c>
      <c r="H20" s="46">
        <v>700</v>
      </c>
      <c r="I20" s="46">
        <f t="shared" si="0"/>
        <v>721</v>
      </c>
      <c r="J20" s="46">
        <f t="shared" si="1"/>
        <v>742.63</v>
      </c>
      <c r="K20" s="47">
        <f t="shared" si="2"/>
        <v>753.76945000000001</v>
      </c>
      <c r="L20" s="299"/>
      <c r="M20" s="48">
        <v>600</v>
      </c>
      <c r="N20" s="49"/>
      <c r="O20" s="50">
        <f t="shared" si="3"/>
        <v>0</v>
      </c>
      <c r="P20" s="51">
        <f t="shared" si="4"/>
        <v>630000</v>
      </c>
      <c r="Q20" s="52">
        <f t="shared" si="5"/>
        <v>0</v>
      </c>
      <c r="R20" s="53">
        <f t="shared" si="11"/>
        <v>432600</v>
      </c>
      <c r="S20" s="54">
        <f t="shared" si="7"/>
        <v>0</v>
      </c>
      <c r="T20" s="56">
        <f t="shared" si="12"/>
        <v>445578</v>
      </c>
      <c r="U20" s="54">
        <f t="shared" si="9"/>
        <v>0</v>
      </c>
      <c r="V20" s="53">
        <f t="shared" si="13"/>
        <v>452261.67</v>
      </c>
    </row>
    <row r="21" spans="1:22" ht="16.5" customHeight="1">
      <c r="A21" s="21"/>
      <c r="B21" s="242"/>
      <c r="C21" s="218"/>
      <c r="D21" s="221"/>
      <c r="E21" s="259" t="s">
        <v>77</v>
      </c>
      <c r="F21" s="62" t="s">
        <v>75</v>
      </c>
      <c r="G21" s="63" t="s">
        <v>67</v>
      </c>
      <c r="H21" s="46">
        <v>210</v>
      </c>
      <c r="I21" s="46">
        <f t="shared" si="0"/>
        <v>216.3</v>
      </c>
      <c r="J21" s="46">
        <f t="shared" si="1"/>
        <v>222.78899999999999</v>
      </c>
      <c r="K21" s="47">
        <f t="shared" si="2"/>
        <v>226.13083499999999</v>
      </c>
      <c r="L21" s="299"/>
      <c r="M21" s="48">
        <v>600</v>
      </c>
      <c r="N21" s="49"/>
      <c r="O21" s="50">
        <f t="shared" si="3"/>
        <v>0</v>
      </c>
      <c r="P21" s="51">
        <f t="shared" si="4"/>
        <v>189000</v>
      </c>
      <c r="Q21" s="52">
        <f t="shared" si="5"/>
        <v>0</v>
      </c>
      <c r="R21" s="53">
        <f t="shared" si="11"/>
        <v>129780</v>
      </c>
      <c r="S21" s="54">
        <f t="shared" si="7"/>
        <v>0</v>
      </c>
      <c r="T21" s="56">
        <f t="shared" si="12"/>
        <v>133673.4</v>
      </c>
      <c r="U21" s="54">
        <f t="shared" si="9"/>
        <v>0</v>
      </c>
      <c r="V21" s="53">
        <f t="shared" si="13"/>
        <v>135678.50099999999</v>
      </c>
    </row>
    <row r="22" spans="1:22" ht="16.5" customHeight="1">
      <c r="A22" s="21"/>
      <c r="B22" s="242"/>
      <c r="C22" s="218"/>
      <c r="D22" s="222"/>
      <c r="E22" s="222"/>
      <c r="F22" s="61" t="s">
        <v>76</v>
      </c>
      <c r="G22" s="45" t="s">
        <v>67</v>
      </c>
      <c r="H22" s="46">
        <v>220</v>
      </c>
      <c r="I22" s="46">
        <f t="shared" si="0"/>
        <v>226.6</v>
      </c>
      <c r="J22" s="46">
        <f t="shared" si="1"/>
        <v>233.39800000000002</v>
      </c>
      <c r="K22" s="47">
        <f t="shared" si="2"/>
        <v>236.89897000000002</v>
      </c>
      <c r="L22" s="299"/>
      <c r="M22" s="48">
        <v>600</v>
      </c>
      <c r="N22" s="49"/>
      <c r="O22" s="50">
        <f t="shared" si="3"/>
        <v>0</v>
      </c>
      <c r="P22" s="51">
        <f t="shared" si="4"/>
        <v>198000</v>
      </c>
      <c r="Q22" s="52">
        <f t="shared" si="5"/>
        <v>0</v>
      </c>
      <c r="R22" s="53">
        <f t="shared" si="11"/>
        <v>135960</v>
      </c>
      <c r="S22" s="54">
        <f t="shared" si="7"/>
        <v>0</v>
      </c>
      <c r="T22" s="56">
        <f t="shared" si="12"/>
        <v>140038.80000000002</v>
      </c>
      <c r="U22" s="54">
        <f t="shared" si="9"/>
        <v>0</v>
      </c>
      <c r="V22" s="53">
        <f t="shared" si="13"/>
        <v>142139.38200000001</v>
      </c>
    </row>
    <row r="23" spans="1:22" ht="16.5" customHeight="1">
      <c r="A23" s="21"/>
      <c r="B23" s="242"/>
      <c r="C23" s="217" t="s">
        <v>78</v>
      </c>
      <c r="D23" s="220" t="s">
        <v>79</v>
      </c>
      <c r="E23" s="260" t="s">
        <v>80</v>
      </c>
      <c r="F23" s="64" t="s">
        <v>81</v>
      </c>
      <c r="G23" s="65" t="s">
        <v>67</v>
      </c>
      <c r="H23" s="46">
        <v>30</v>
      </c>
      <c r="I23" s="46">
        <f t="shared" si="0"/>
        <v>30.9</v>
      </c>
      <c r="J23" s="46">
        <f t="shared" si="1"/>
        <v>31.827000000000002</v>
      </c>
      <c r="K23" s="47">
        <f t="shared" si="2"/>
        <v>32.304405000000003</v>
      </c>
      <c r="L23" s="299"/>
      <c r="M23" s="48">
        <v>770</v>
      </c>
      <c r="N23" s="49"/>
      <c r="O23" s="50">
        <f t="shared" si="3"/>
        <v>0</v>
      </c>
      <c r="P23" s="51">
        <f t="shared" si="4"/>
        <v>34650</v>
      </c>
      <c r="Q23" s="52">
        <f t="shared" si="5"/>
        <v>0</v>
      </c>
      <c r="R23" s="53">
        <f t="shared" si="11"/>
        <v>23793</v>
      </c>
      <c r="S23" s="54">
        <f t="shared" si="7"/>
        <v>0</v>
      </c>
      <c r="T23" s="56">
        <f t="shared" si="12"/>
        <v>24506.79</v>
      </c>
      <c r="U23" s="54">
        <f t="shared" si="9"/>
        <v>0</v>
      </c>
      <c r="V23" s="53">
        <f t="shared" si="13"/>
        <v>24874.39185</v>
      </c>
    </row>
    <row r="24" spans="1:22" ht="16.5" customHeight="1">
      <c r="A24" s="21"/>
      <c r="B24" s="242"/>
      <c r="C24" s="218"/>
      <c r="D24" s="221"/>
      <c r="E24" s="221"/>
      <c r="F24" s="64" t="s">
        <v>82</v>
      </c>
      <c r="G24" s="65" t="s">
        <v>67</v>
      </c>
      <c r="H24" s="46">
        <v>30</v>
      </c>
      <c r="I24" s="46">
        <f t="shared" si="0"/>
        <v>30.9</v>
      </c>
      <c r="J24" s="46">
        <f t="shared" si="1"/>
        <v>31.827000000000002</v>
      </c>
      <c r="K24" s="47">
        <f t="shared" si="2"/>
        <v>32.304405000000003</v>
      </c>
      <c r="L24" s="299"/>
      <c r="M24" s="48">
        <v>2300</v>
      </c>
      <c r="N24" s="49"/>
      <c r="O24" s="50">
        <f t="shared" si="3"/>
        <v>0</v>
      </c>
      <c r="P24" s="51">
        <f t="shared" si="4"/>
        <v>103500</v>
      </c>
      <c r="Q24" s="52">
        <f t="shared" si="5"/>
        <v>0</v>
      </c>
      <c r="R24" s="53">
        <f t="shared" si="11"/>
        <v>71070</v>
      </c>
      <c r="S24" s="54">
        <f t="shared" si="7"/>
        <v>0</v>
      </c>
      <c r="T24" s="56">
        <f t="shared" si="12"/>
        <v>73202.100000000006</v>
      </c>
      <c r="U24" s="54">
        <f t="shared" si="9"/>
        <v>0</v>
      </c>
      <c r="V24" s="53">
        <f t="shared" si="13"/>
        <v>74300.131500000003</v>
      </c>
    </row>
    <row r="25" spans="1:22" ht="16.5" customHeight="1">
      <c r="A25" s="21"/>
      <c r="B25" s="242"/>
      <c r="C25" s="218"/>
      <c r="D25" s="221"/>
      <c r="E25" s="221"/>
      <c r="F25" s="64" t="s">
        <v>83</v>
      </c>
      <c r="G25" s="66" t="s">
        <v>67</v>
      </c>
      <c r="H25" s="46">
        <v>405</v>
      </c>
      <c r="I25" s="46">
        <f t="shared" si="0"/>
        <v>417.15</v>
      </c>
      <c r="J25" s="46">
        <f t="shared" si="1"/>
        <v>429.66450000000003</v>
      </c>
      <c r="K25" s="47">
        <f t="shared" si="2"/>
        <v>436.10946750000005</v>
      </c>
      <c r="L25" s="299"/>
      <c r="M25" s="48">
        <v>160</v>
      </c>
      <c r="N25" s="49"/>
      <c r="O25" s="50">
        <f t="shared" si="3"/>
        <v>0</v>
      </c>
      <c r="P25" s="51">
        <f t="shared" si="4"/>
        <v>97200</v>
      </c>
      <c r="Q25" s="52">
        <f t="shared" si="5"/>
        <v>0</v>
      </c>
      <c r="R25" s="53">
        <f t="shared" si="11"/>
        <v>66744</v>
      </c>
      <c r="S25" s="54">
        <f t="shared" si="7"/>
        <v>0</v>
      </c>
      <c r="T25" s="56">
        <f t="shared" si="12"/>
        <v>68746.320000000007</v>
      </c>
      <c r="U25" s="54">
        <f t="shared" si="9"/>
        <v>0</v>
      </c>
      <c r="V25" s="53">
        <f t="shared" si="13"/>
        <v>69777.514800000004</v>
      </c>
    </row>
    <row r="26" spans="1:22" ht="15.75" customHeight="1">
      <c r="A26" s="21"/>
      <c r="B26" s="242"/>
      <c r="C26" s="218"/>
      <c r="D26" s="221"/>
      <c r="E26" s="221"/>
      <c r="F26" s="64" t="s">
        <v>84</v>
      </c>
      <c r="G26" s="63" t="s">
        <v>67</v>
      </c>
      <c r="H26" s="46">
        <v>20</v>
      </c>
      <c r="I26" s="46">
        <f t="shared" si="0"/>
        <v>20.6</v>
      </c>
      <c r="J26" s="46">
        <f t="shared" si="1"/>
        <v>21.218000000000004</v>
      </c>
      <c r="K26" s="47">
        <f t="shared" si="2"/>
        <v>21.536270000000002</v>
      </c>
      <c r="L26" s="301"/>
      <c r="M26" s="67">
        <v>950</v>
      </c>
      <c r="N26" s="49"/>
      <c r="O26" s="50">
        <f t="shared" si="3"/>
        <v>0</v>
      </c>
      <c r="P26" s="51">
        <f t="shared" si="4"/>
        <v>28500</v>
      </c>
      <c r="Q26" s="52">
        <f t="shared" si="5"/>
        <v>0</v>
      </c>
      <c r="R26" s="53">
        <f t="shared" si="11"/>
        <v>19570</v>
      </c>
      <c r="S26" s="54">
        <f t="shared" si="7"/>
        <v>0</v>
      </c>
      <c r="T26" s="56">
        <f t="shared" si="12"/>
        <v>20157.100000000002</v>
      </c>
      <c r="U26" s="54">
        <f t="shared" si="9"/>
        <v>0</v>
      </c>
      <c r="V26" s="53">
        <f t="shared" si="13"/>
        <v>20459.4565</v>
      </c>
    </row>
    <row r="27" spans="1:22" ht="16.5" customHeight="1">
      <c r="A27" s="21"/>
      <c r="B27" s="242"/>
      <c r="C27" s="218"/>
      <c r="D27" s="221"/>
      <c r="E27" s="221"/>
      <c r="F27" s="64" t="s">
        <v>85</v>
      </c>
      <c r="G27" s="66" t="s">
        <v>67</v>
      </c>
      <c r="H27" s="46">
        <v>30</v>
      </c>
      <c r="I27" s="46">
        <f t="shared" si="0"/>
        <v>30.9</v>
      </c>
      <c r="J27" s="46">
        <f t="shared" si="1"/>
        <v>31.827000000000002</v>
      </c>
      <c r="K27" s="47">
        <f t="shared" si="2"/>
        <v>32.304404999999996</v>
      </c>
      <c r="L27" s="299"/>
      <c r="M27" s="48">
        <v>950</v>
      </c>
      <c r="N27" s="49"/>
      <c r="O27" s="50">
        <f t="shared" si="3"/>
        <v>0</v>
      </c>
      <c r="P27" s="51">
        <f t="shared" si="4"/>
        <v>42750</v>
      </c>
      <c r="Q27" s="52">
        <f t="shared" si="5"/>
        <v>0</v>
      </c>
      <c r="R27" s="53">
        <f t="shared" si="11"/>
        <v>29355</v>
      </c>
      <c r="S27" s="54">
        <f t="shared" si="7"/>
        <v>0</v>
      </c>
      <c r="T27" s="56">
        <f t="shared" si="12"/>
        <v>30235.65</v>
      </c>
      <c r="U27" s="54">
        <f t="shared" si="9"/>
        <v>0</v>
      </c>
      <c r="V27" s="53">
        <f t="shared" si="13"/>
        <v>30689.184749999997</v>
      </c>
    </row>
    <row r="28" spans="1:22" ht="16.5" customHeight="1">
      <c r="A28" s="21"/>
      <c r="B28" s="242"/>
      <c r="C28" s="218"/>
      <c r="D28" s="221"/>
      <c r="E28" s="221"/>
      <c r="F28" s="64" t="s">
        <v>86</v>
      </c>
      <c r="G28" s="66" t="s">
        <v>67</v>
      </c>
      <c r="H28" s="46">
        <v>0</v>
      </c>
      <c r="I28" s="46">
        <f t="shared" si="0"/>
        <v>0</v>
      </c>
      <c r="J28" s="46">
        <f t="shared" si="1"/>
        <v>0</v>
      </c>
      <c r="K28" s="47">
        <f t="shared" si="2"/>
        <v>0</v>
      </c>
      <c r="L28" s="299"/>
      <c r="M28" s="48">
        <v>160</v>
      </c>
      <c r="N28" s="49"/>
      <c r="O28" s="50">
        <f t="shared" si="3"/>
        <v>0</v>
      </c>
      <c r="P28" s="51">
        <f t="shared" si="4"/>
        <v>0</v>
      </c>
      <c r="Q28" s="52">
        <f t="shared" si="5"/>
        <v>0</v>
      </c>
      <c r="R28" s="53">
        <f t="shared" si="11"/>
        <v>0</v>
      </c>
      <c r="S28" s="54">
        <f t="shared" si="7"/>
        <v>0</v>
      </c>
      <c r="T28" s="56">
        <f t="shared" si="12"/>
        <v>0</v>
      </c>
      <c r="U28" s="54">
        <f t="shared" si="9"/>
        <v>0</v>
      </c>
      <c r="V28" s="53">
        <f t="shared" si="13"/>
        <v>0</v>
      </c>
    </row>
    <row r="29" spans="1:22" ht="16.5" customHeight="1">
      <c r="A29" s="21"/>
      <c r="B29" s="242"/>
      <c r="C29" s="218"/>
      <c r="D29" s="221"/>
      <c r="E29" s="221"/>
      <c r="F29" s="64" t="s">
        <v>87</v>
      </c>
      <c r="G29" s="66" t="s">
        <v>67</v>
      </c>
      <c r="H29" s="46">
        <v>0</v>
      </c>
      <c r="I29" s="46">
        <f t="shared" si="0"/>
        <v>0</v>
      </c>
      <c r="J29" s="46">
        <f t="shared" si="1"/>
        <v>0</v>
      </c>
      <c r="K29" s="47">
        <f t="shared" si="2"/>
        <v>0</v>
      </c>
      <c r="L29" s="299"/>
      <c r="M29" s="48">
        <v>170</v>
      </c>
      <c r="N29" s="49"/>
      <c r="O29" s="50">
        <f t="shared" si="3"/>
        <v>0</v>
      </c>
      <c r="P29" s="51">
        <f t="shared" si="4"/>
        <v>0</v>
      </c>
      <c r="Q29" s="52">
        <f t="shared" si="5"/>
        <v>0</v>
      </c>
      <c r="R29" s="53">
        <f t="shared" si="11"/>
        <v>0</v>
      </c>
      <c r="S29" s="54">
        <f t="shared" si="7"/>
        <v>0</v>
      </c>
      <c r="T29" s="56">
        <f t="shared" si="12"/>
        <v>0</v>
      </c>
      <c r="U29" s="54">
        <f t="shared" si="9"/>
        <v>0</v>
      </c>
      <c r="V29" s="53">
        <f t="shared" si="13"/>
        <v>0</v>
      </c>
    </row>
    <row r="30" spans="1:22" ht="16.5" customHeight="1">
      <c r="A30" s="21"/>
      <c r="B30" s="242"/>
      <c r="C30" s="218"/>
      <c r="D30" s="221"/>
      <c r="E30" s="221"/>
      <c r="F30" s="64" t="s">
        <v>88</v>
      </c>
      <c r="G30" s="66" t="s">
        <v>67</v>
      </c>
      <c r="H30" s="46">
        <v>6</v>
      </c>
      <c r="I30" s="46">
        <f t="shared" si="0"/>
        <v>6.1800000000000006</v>
      </c>
      <c r="J30" s="46">
        <f t="shared" si="1"/>
        <v>6.3654000000000002</v>
      </c>
      <c r="K30" s="47">
        <f t="shared" si="2"/>
        <v>6.4608809999999997</v>
      </c>
      <c r="L30" s="299"/>
      <c r="M30" s="48">
        <v>960</v>
      </c>
      <c r="N30" s="49"/>
      <c r="O30" s="50">
        <f t="shared" si="3"/>
        <v>0</v>
      </c>
      <c r="P30" s="51">
        <f t="shared" si="4"/>
        <v>8640</v>
      </c>
      <c r="Q30" s="52">
        <f t="shared" si="5"/>
        <v>0</v>
      </c>
      <c r="R30" s="53">
        <f t="shared" si="11"/>
        <v>5932.8</v>
      </c>
      <c r="S30" s="54">
        <f t="shared" si="7"/>
        <v>0</v>
      </c>
      <c r="T30" s="56">
        <f t="shared" si="12"/>
        <v>6110.7840000000006</v>
      </c>
      <c r="U30" s="54">
        <f t="shared" si="9"/>
        <v>0</v>
      </c>
      <c r="V30" s="53">
        <f t="shared" si="13"/>
        <v>6202.4457599999996</v>
      </c>
    </row>
    <row r="31" spans="1:22" ht="16.5" customHeight="1">
      <c r="A31" s="21"/>
      <c r="B31" s="242"/>
      <c r="C31" s="218"/>
      <c r="D31" s="221"/>
      <c r="E31" s="221"/>
      <c r="F31" s="64" t="s">
        <v>89</v>
      </c>
      <c r="G31" s="63" t="s">
        <v>67</v>
      </c>
      <c r="H31" s="46">
        <v>15</v>
      </c>
      <c r="I31" s="46">
        <f t="shared" si="0"/>
        <v>15.45</v>
      </c>
      <c r="J31" s="46">
        <f t="shared" si="1"/>
        <v>15.913500000000001</v>
      </c>
      <c r="K31" s="47">
        <f t="shared" si="2"/>
        <v>16.152202499999998</v>
      </c>
      <c r="L31" s="299"/>
      <c r="M31" s="48">
        <v>960</v>
      </c>
      <c r="N31" s="49"/>
      <c r="O31" s="50">
        <f t="shared" si="3"/>
        <v>0</v>
      </c>
      <c r="P31" s="51">
        <f t="shared" si="4"/>
        <v>21600</v>
      </c>
      <c r="Q31" s="52">
        <f t="shared" si="5"/>
        <v>0</v>
      </c>
      <c r="R31" s="53">
        <f t="shared" si="11"/>
        <v>14832</v>
      </c>
      <c r="S31" s="54">
        <f t="shared" si="7"/>
        <v>0</v>
      </c>
      <c r="T31" s="56">
        <f t="shared" si="12"/>
        <v>15276.960000000001</v>
      </c>
      <c r="U31" s="54">
        <f t="shared" si="9"/>
        <v>0</v>
      </c>
      <c r="V31" s="53">
        <f t="shared" si="13"/>
        <v>15506.114399999999</v>
      </c>
    </row>
    <row r="32" spans="1:22" ht="16.5" customHeight="1">
      <c r="A32" s="21"/>
      <c r="B32" s="242"/>
      <c r="C32" s="218"/>
      <c r="D32" s="221"/>
      <c r="E32" s="221"/>
      <c r="F32" s="261" t="s">
        <v>90</v>
      </c>
      <c r="G32" s="63" t="s">
        <v>67</v>
      </c>
      <c r="H32" s="46">
        <v>4</v>
      </c>
      <c r="I32" s="46">
        <f t="shared" si="0"/>
        <v>4.12</v>
      </c>
      <c r="J32" s="46">
        <f t="shared" si="1"/>
        <v>4.2435999999999998</v>
      </c>
      <c r="K32" s="47">
        <f t="shared" si="2"/>
        <v>4.3072539999999995</v>
      </c>
      <c r="L32" s="299"/>
      <c r="M32" s="48">
        <v>960</v>
      </c>
      <c r="N32" s="49"/>
      <c r="O32" s="50">
        <f t="shared" si="3"/>
        <v>0</v>
      </c>
      <c r="P32" s="51">
        <f t="shared" si="4"/>
        <v>5760</v>
      </c>
      <c r="Q32" s="52">
        <f t="shared" si="5"/>
        <v>0</v>
      </c>
      <c r="R32" s="53">
        <f t="shared" si="11"/>
        <v>3955.2000000000003</v>
      </c>
      <c r="S32" s="54">
        <f t="shared" si="7"/>
        <v>0</v>
      </c>
      <c r="T32" s="56">
        <f t="shared" si="12"/>
        <v>4073.8560000000002</v>
      </c>
      <c r="U32" s="54">
        <f t="shared" si="9"/>
        <v>0</v>
      </c>
      <c r="V32" s="53">
        <f t="shared" si="13"/>
        <v>4134.9638399999994</v>
      </c>
    </row>
    <row r="33" spans="1:22" ht="16.5" customHeight="1">
      <c r="A33" s="21"/>
      <c r="B33" s="242"/>
      <c r="C33" s="218"/>
      <c r="D33" s="221"/>
      <c r="E33" s="221"/>
      <c r="F33" s="262"/>
      <c r="G33" s="63" t="s">
        <v>91</v>
      </c>
      <c r="H33" s="46">
        <v>20</v>
      </c>
      <c r="I33" s="46">
        <f t="shared" si="0"/>
        <v>20.6</v>
      </c>
      <c r="J33" s="46">
        <f t="shared" si="1"/>
        <v>21.218000000000004</v>
      </c>
      <c r="K33" s="47">
        <f t="shared" si="2"/>
        <v>21.536270000000002</v>
      </c>
      <c r="L33" s="299"/>
      <c r="M33" s="48">
        <v>1650</v>
      </c>
      <c r="N33" s="49"/>
      <c r="O33" s="50">
        <f t="shared" si="3"/>
        <v>0</v>
      </c>
      <c r="P33" s="51">
        <f t="shared" si="4"/>
        <v>49500</v>
      </c>
      <c r="Q33" s="52">
        <f t="shared" si="5"/>
        <v>0</v>
      </c>
      <c r="R33" s="53">
        <f t="shared" si="11"/>
        <v>33990</v>
      </c>
      <c r="S33" s="54">
        <f t="shared" si="7"/>
        <v>0</v>
      </c>
      <c r="T33" s="56">
        <f t="shared" si="12"/>
        <v>35009.700000000004</v>
      </c>
      <c r="U33" s="54">
        <f t="shared" si="9"/>
        <v>0</v>
      </c>
      <c r="V33" s="53">
        <f t="shared" si="13"/>
        <v>35534.845500000003</v>
      </c>
    </row>
    <row r="34" spans="1:22" ht="16.5" customHeight="1">
      <c r="A34" s="21"/>
      <c r="B34" s="242"/>
      <c r="C34" s="218"/>
      <c r="D34" s="221"/>
      <c r="E34" s="221"/>
      <c r="F34" s="64" t="s">
        <v>92</v>
      </c>
      <c r="G34" s="63" t="s">
        <v>67</v>
      </c>
      <c r="H34" s="46">
        <v>15</v>
      </c>
      <c r="I34" s="46">
        <f t="shared" si="0"/>
        <v>15.45</v>
      </c>
      <c r="J34" s="46">
        <f t="shared" si="1"/>
        <v>15.913500000000001</v>
      </c>
      <c r="K34" s="47">
        <f t="shared" si="2"/>
        <v>16.152202499999998</v>
      </c>
      <c r="L34" s="299"/>
      <c r="M34" s="48">
        <v>960</v>
      </c>
      <c r="N34" s="49"/>
      <c r="O34" s="50">
        <f t="shared" si="3"/>
        <v>0</v>
      </c>
      <c r="P34" s="51">
        <f t="shared" si="4"/>
        <v>21600</v>
      </c>
      <c r="Q34" s="52">
        <f t="shared" si="5"/>
        <v>0</v>
      </c>
      <c r="R34" s="53">
        <f t="shared" si="11"/>
        <v>14832</v>
      </c>
      <c r="S34" s="54">
        <f t="shared" si="7"/>
        <v>0</v>
      </c>
      <c r="T34" s="56">
        <f t="shared" si="12"/>
        <v>15276.960000000001</v>
      </c>
      <c r="U34" s="54">
        <f t="shared" si="9"/>
        <v>0</v>
      </c>
      <c r="V34" s="53">
        <f t="shared" si="13"/>
        <v>15506.114399999999</v>
      </c>
    </row>
    <row r="35" spans="1:22" ht="16.5" customHeight="1">
      <c r="A35" s="21"/>
      <c r="B35" s="242"/>
      <c r="C35" s="218"/>
      <c r="D35" s="221"/>
      <c r="E35" s="221"/>
      <c r="F35" s="64" t="s">
        <v>93</v>
      </c>
      <c r="G35" s="63" t="s">
        <v>67</v>
      </c>
      <c r="H35" s="46">
        <v>50</v>
      </c>
      <c r="I35" s="46">
        <f t="shared" si="0"/>
        <v>51.5</v>
      </c>
      <c r="J35" s="46">
        <f t="shared" si="1"/>
        <v>53.045000000000002</v>
      </c>
      <c r="K35" s="47">
        <f t="shared" si="2"/>
        <v>53.84067499999999</v>
      </c>
      <c r="L35" s="301"/>
      <c r="M35" s="67">
        <v>1650</v>
      </c>
      <c r="N35" s="49"/>
      <c r="O35" s="50">
        <f t="shared" si="3"/>
        <v>0</v>
      </c>
      <c r="P35" s="51">
        <f t="shared" si="4"/>
        <v>123750</v>
      </c>
      <c r="Q35" s="52">
        <f t="shared" si="5"/>
        <v>0</v>
      </c>
      <c r="R35" s="53">
        <f t="shared" si="11"/>
        <v>84975</v>
      </c>
      <c r="S35" s="54">
        <f t="shared" si="7"/>
        <v>0</v>
      </c>
      <c r="T35" s="56">
        <f t="shared" si="12"/>
        <v>87524.25</v>
      </c>
      <c r="U35" s="54">
        <f t="shared" si="9"/>
        <v>0</v>
      </c>
      <c r="V35" s="53">
        <f t="shared" si="13"/>
        <v>88837.11374999999</v>
      </c>
    </row>
    <row r="36" spans="1:22" ht="16.5" customHeight="1">
      <c r="A36" s="21"/>
      <c r="B36" s="242"/>
      <c r="C36" s="218"/>
      <c r="D36" s="221"/>
      <c r="E36" s="221"/>
      <c r="F36" s="64" t="s">
        <v>94</v>
      </c>
      <c r="G36" s="63" t="s">
        <v>67</v>
      </c>
      <c r="H36" s="46">
        <v>3</v>
      </c>
      <c r="I36" s="46">
        <f t="shared" si="0"/>
        <v>3.0900000000000003</v>
      </c>
      <c r="J36" s="46">
        <f t="shared" si="1"/>
        <v>3.1827000000000001</v>
      </c>
      <c r="K36" s="47">
        <f t="shared" si="2"/>
        <v>3.2304404999999998</v>
      </c>
      <c r="L36" s="301"/>
      <c r="M36" s="67">
        <v>960</v>
      </c>
      <c r="N36" s="49"/>
      <c r="O36" s="50">
        <f t="shared" si="3"/>
        <v>0</v>
      </c>
      <c r="P36" s="51">
        <f t="shared" si="4"/>
        <v>4320</v>
      </c>
      <c r="Q36" s="52">
        <f t="shared" si="5"/>
        <v>0</v>
      </c>
      <c r="R36" s="53">
        <f t="shared" si="11"/>
        <v>2966.4</v>
      </c>
      <c r="S36" s="54">
        <f t="shared" si="7"/>
        <v>0</v>
      </c>
      <c r="T36" s="56">
        <f t="shared" si="12"/>
        <v>3055.3920000000003</v>
      </c>
      <c r="U36" s="54">
        <f t="shared" si="9"/>
        <v>0</v>
      </c>
      <c r="V36" s="53">
        <f t="shared" si="13"/>
        <v>3101.2228799999998</v>
      </c>
    </row>
    <row r="37" spans="1:22" ht="16.5" customHeight="1">
      <c r="A37" s="21"/>
      <c r="B37" s="242"/>
      <c r="C37" s="218"/>
      <c r="D37" s="221"/>
      <c r="E37" s="221"/>
      <c r="F37" s="68" t="s">
        <v>95</v>
      </c>
      <c r="G37" s="63" t="s">
        <v>96</v>
      </c>
      <c r="H37" s="46">
        <v>12</v>
      </c>
      <c r="I37" s="46">
        <f t="shared" si="0"/>
        <v>12.36</v>
      </c>
      <c r="J37" s="46">
        <f t="shared" si="1"/>
        <v>12.36</v>
      </c>
      <c r="K37" s="47">
        <f t="shared" si="2"/>
        <v>12.36</v>
      </c>
      <c r="L37" s="301"/>
      <c r="M37" s="67">
        <v>2500</v>
      </c>
      <c r="N37" s="49"/>
      <c r="O37" s="50">
        <f t="shared" si="3"/>
        <v>0</v>
      </c>
      <c r="P37" s="51">
        <f t="shared" si="4"/>
        <v>45000</v>
      </c>
      <c r="Q37" s="52">
        <f t="shared" si="5"/>
        <v>0</v>
      </c>
      <c r="R37" s="53">
        <f t="shared" si="11"/>
        <v>30900</v>
      </c>
      <c r="S37" s="54">
        <f t="shared" si="7"/>
        <v>0</v>
      </c>
      <c r="T37" s="56">
        <f>$R37</f>
        <v>30900</v>
      </c>
      <c r="U37" s="54">
        <f t="shared" si="9"/>
        <v>0</v>
      </c>
      <c r="V37" s="56">
        <f>$R37</f>
        <v>30900</v>
      </c>
    </row>
    <row r="38" spans="1:22" ht="16.5" customHeight="1">
      <c r="A38" s="21"/>
      <c r="B38" s="242"/>
      <c r="C38" s="218"/>
      <c r="D38" s="221"/>
      <c r="E38" s="221"/>
      <c r="F38" s="64" t="s">
        <v>97</v>
      </c>
      <c r="G38" s="63" t="s">
        <v>67</v>
      </c>
      <c r="H38" s="46">
        <v>50</v>
      </c>
      <c r="I38" s="46">
        <f t="shared" si="0"/>
        <v>51.5</v>
      </c>
      <c r="J38" s="46">
        <f t="shared" si="1"/>
        <v>53.045000000000002</v>
      </c>
      <c r="K38" s="47">
        <f t="shared" si="2"/>
        <v>53.840674999999997</v>
      </c>
      <c r="L38" s="301"/>
      <c r="M38" s="67">
        <v>160</v>
      </c>
      <c r="N38" s="49"/>
      <c r="O38" s="50">
        <f t="shared" si="3"/>
        <v>0</v>
      </c>
      <c r="P38" s="51">
        <f t="shared" si="4"/>
        <v>12000</v>
      </c>
      <c r="Q38" s="52">
        <f t="shared" si="5"/>
        <v>0</v>
      </c>
      <c r="R38" s="53">
        <f t="shared" si="11"/>
        <v>8240</v>
      </c>
      <c r="S38" s="54">
        <f t="shared" si="7"/>
        <v>0</v>
      </c>
      <c r="T38" s="56">
        <f>$R38*1.03</f>
        <v>8487.2000000000007</v>
      </c>
      <c r="U38" s="54">
        <f t="shared" si="9"/>
        <v>0</v>
      </c>
      <c r="V38" s="53">
        <f>$T38*1.015</f>
        <v>8614.5079999999998</v>
      </c>
    </row>
    <row r="39" spans="1:22" ht="95.25" customHeight="1">
      <c r="A39" s="21"/>
      <c r="B39" s="242"/>
      <c r="C39" s="218"/>
      <c r="D39" s="221"/>
      <c r="E39" s="69" t="s">
        <v>98</v>
      </c>
      <c r="F39" s="70" t="s">
        <v>99</v>
      </c>
      <c r="G39" s="71" t="s">
        <v>100</v>
      </c>
      <c r="H39" s="46">
        <v>1</v>
      </c>
      <c r="I39" s="46">
        <f t="shared" si="0"/>
        <v>1</v>
      </c>
      <c r="J39" s="46">
        <f t="shared" si="1"/>
        <v>1</v>
      </c>
      <c r="K39" s="47">
        <f t="shared" si="2"/>
        <v>1</v>
      </c>
      <c r="L39" s="299"/>
      <c r="M39" s="48">
        <v>540000</v>
      </c>
      <c r="N39" s="49"/>
      <c r="O39" s="50">
        <f t="shared" si="3"/>
        <v>0</v>
      </c>
      <c r="P39" s="51">
        <f t="shared" si="4"/>
        <v>810000</v>
      </c>
      <c r="Q39" s="52">
        <f t="shared" si="5"/>
        <v>0</v>
      </c>
      <c r="R39" s="53">
        <f>($H39*M39)</f>
        <v>540000</v>
      </c>
      <c r="S39" s="54">
        <f t="shared" si="7"/>
        <v>0</v>
      </c>
      <c r="T39" s="56">
        <f>$R39</f>
        <v>540000</v>
      </c>
      <c r="U39" s="54">
        <f t="shared" si="9"/>
        <v>0</v>
      </c>
      <c r="V39" s="53">
        <f>$T39</f>
        <v>540000</v>
      </c>
    </row>
    <row r="40" spans="1:22" ht="16.5" customHeight="1">
      <c r="A40" s="21"/>
      <c r="B40" s="242"/>
      <c r="C40" s="218"/>
      <c r="D40" s="221"/>
      <c r="E40" s="260" t="s">
        <v>101</v>
      </c>
      <c r="F40" s="72" t="s">
        <v>81</v>
      </c>
      <c r="G40" s="73" t="s">
        <v>67</v>
      </c>
      <c r="H40" s="46">
        <v>11</v>
      </c>
      <c r="I40" s="46">
        <f t="shared" si="0"/>
        <v>11.33</v>
      </c>
      <c r="J40" s="46">
        <f t="shared" si="1"/>
        <v>11.6699</v>
      </c>
      <c r="K40" s="47">
        <f t="shared" si="2"/>
        <v>11.844948499999999</v>
      </c>
      <c r="L40" s="299"/>
      <c r="M40" s="48">
        <v>700</v>
      </c>
      <c r="N40" s="49"/>
      <c r="O40" s="50">
        <f t="shared" si="3"/>
        <v>0</v>
      </c>
      <c r="P40" s="51">
        <f t="shared" si="4"/>
        <v>11550</v>
      </c>
      <c r="Q40" s="52">
        <f t="shared" si="5"/>
        <v>0</v>
      </c>
      <c r="R40" s="53">
        <f t="shared" ref="R40:R55" si="14">($H40*M40)*1.03</f>
        <v>7931</v>
      </c>
      <c r="S40" s="54">
        <f t="shared" si="7"/>
        <v>0</v>
      </c>
      <c r="T40" s="56">
        <f t="shared" ref="T40:T55" si="15">$R40*1.03</f>
        <v>8168.93</v>
      </c>
      <c r="U40" s="54">
        <f t="shared" si="9"/>
        <v>0</v>
      </c>
      <c r="V40" s="53">
        <f t="shared" ref="V40:V55" si="16">$T40*1.015</f>
        <v>8291.4639499999994</v>
      </c>
    </row>
    <row r="41" spans="1:22" ht="16.5" customHeight="1">
      <c r="A41" s="21"/>
      <c r="B41" s="242"/>
      <c r="C41" s="218"/>
      <c r="D41" s="221"/>
      <c r="E41" s="221"/>
      <c r="F41" s="64" t="s">
        <v>82</v>
      </c>
      <c r="G41" s="66" t="s">
        <v>67</v>
      </c>
      <c r="H41" s="46">
        <v>40</v>
      </c>
      <c r="I41" s="46">
        <f t="shared" si="0"/>
        <v>41.2</v>
      </c>
      <c r="J41" s="46">
        <f t="shared" si="1"/>
        <v>42.436</v>
      </c>
      <c r="K41" s="47">
        <f t="shared" si="2"/>
        <v>43.072539999999989</v>
      </c>
      <c r="L41" s="301"/>
      <c r="M41" s="67">
        <v>850</v>
      </c>
      <c r="N41" s="49"/>
      <c r="O41" s="50">
        <f t="shared" si="3"/>
        <v>0</v>
      </c>
      <c r="P41" s="51">
        <f t="shared" si="4"/>
        <v>51000</v>
      </c>
      <c r="Q41" s="52">
        <f t="shared" si="5"/>
        <v>0</v>
      </c>
      <c r="R41" s="53">
        <f t="shared" si="14"/>
        <v>35020</v>
      </c>
      <c r="S41" s="54">
        <f t="shared" si="7"/>
        <v>0</v>
      </c>
      <c r="T41" s="56">
        <f t="shared" si="15"/>
        <v>36070.6</v>
      </c>
      <c r="U41" s="54">
        <f t="shared" si="9"/>
        <v>0</v>
      </c>
      <c r="V41" s="53">
        <f t="shared" si="16"/>
        <v>36611.658999999992</v>
      </c>
    </row>
    <row r="42" spans="1:22" ht="16.5" customHeight="1">
      <c r="A42" s="21"/>
      <c r="B42" s="242"/>
      <c r="C42" s="218"/>
      <c r="D42" s="221"/>
      <c r="E42" s="221"/>
      <c r="F42" s="64" t="s">
        <v>83</v>
      </c>
      <c r="G42" s="63" t="s">
        <v>67</v>
      </c>
      <c r="H42" s="46">
        <v>150</v>
      </c>
      <c r="I42" s="46">
        <f t="shared" si="0"/>
        <v>154.5</v>
      </c>
      <c r="J42" s="46">
        <f t="shared" si="1"/>
        <v>159.13499999999999</v>
      </c>
      <c r="K42" s="47">
        <f t="shared" si="2"/>
        <v>161.52202499999999</v>
      </c>
      <c r="L42" s="301"/>
      <c r="M42" s="67">
        <v>170</v>
      </c>
      <c r="N42" s="49"/>
      <c r="O42" s="50">
        <f t="shared" si="3"/>
        <v>0</v>
      </c>
      <c r="P42" s="51">
        <f t="shared" si="4"/>
        <v>38250</v>
      </c>
      <c r="Q42" s="52">
        <f t="shared" si="5"/>
        <v>0</v>
      </c>
      <c r="R42" s="53">
        <f t="shared" si="14"/>
        <v>26265</v>
      </c>
      <c r="S42" s="54">
        <f t="shared" si="7"/>
        <v>0</v>
      </c>
      <c r="T42" s="56">
        <f t="shared" si="15"/>
        <v>27052.95</v>
      </c>
      <c r="U42" s="54">
        <f t="shared" si="9"/>
        <v>0</v>
      </c>
      <c r="V42" s="53">
        <f t="shared" si="16"/>
        <v>27458.74425</v>
      </c>
    </row>
    <row r="43" spans="1:22" ht="16.5" customHeight="1">
      <c r="A43" s="21"/>
      <c r="B43" s="242"/>
      <c r="C43" s="218"/>
      <c r="D43" s="221"/>
      <c r="E43" s="221"/>
      <c r="F43" s="64" t="s">
        <v>84</v>
      </c>
      <c r="G43" s="63" t="s">
        <v>67</v>
      </c>
      <c r="H43" s="46">
        <v>4</v>
      </c>
      <c r="I43" s="46">
        <f t="shared" si="0"/>
        <v>4.12</v>
      </c>
      <c r="J43" s="46">
        <f t="shared" si="1"/>
        <v>4.2436000000000007</v>
      </c>
      <c r="K43" s="47">
        <f t="shared" si="2"/>
        <v>4.3072539999999995</v>
      </c>
      <c r="L43" s="301"/>
      <c r="M43" s="67">
        <v>870</v>
      </c>
      <c r="N43" s="49"/>
      <c r="O43" s="50">
        <f t="shared" si="3"/>
        <v>0</v>
      </c>
      <c r="P43" s="51">
        <f t="shared" si="4"/>
        <v>5220</v>
      </c>
      <c r="Q43" s="52">
        <f t="shared" si="5"/>
        <v>0</v>
      </c>
      <c r="R43" s="53">
        <f t="shared" si="14"/>
        <v>3584.4</v>
      </c>
      <c r="S43" s="54">
        <f t="shared" si="7"/>
        <v>0</v>
      </c>
      <c r="T43" s="56">
        <f t="shared" si="15"/>
        <v>3691.9320000000002</v>
      </c>
      <c r="U43" s="54">
        <f t="shared" si="9"/>
        <v>0</v>
      </c>
      <c r="V43" s="53">
        <f t="shared" si="16"/>
        <v>3747.3109799999997</v>
      </c>
    </row>
    <row r="44" spans="1:22" ht="16.5" customHeight="1">
      <c r="A44" s="21"/>
      <c r="B44" s="242"/>
      <c r="C44" s="218"/>
      <c r="D44" s="221"/>
      <c r="E44" s="221"/>
      <c r="F44" s="64" t="s">
        <v>102</v>
      </c>
      <c r="G44" s="63" t="s">
        <v>67</v>
      </c>
      <c r="H44" s="46">
        <v>0</v>
      </c>
      <c r="I44" s="46">
        <f t="shared" si="0"/>
        <v>0</v>
      </c>
      <c r="J44" s="46">
        <f t="shared" si="1"/>
        <v>0</v>
      </c>
      <c r="K44" s="47">
        <f t="shared" si="2"/>
        <v>0</v>
      </c>
      <c r="L44" s="301"/>
      <c r="M44" s="67">
        <v>870</v>
      </c>
      <c r="N44" s="49"/>
      <c r="O44" s="50">
        <f t="shared" si="3"/>
        <v>0</v>
      </c>
      <c r="P44" s="51">
        <f t="shared" si="4"/>
        <v>0</v>
      </c>
      <c r="Q44" s="52">
        <f t="shared" si="5"/>
        <v>0</v>
      </c>
      <c r="R44" s="53">
        <f t="shared" si="14"/>
        <v>0</v>
      </c>
      <c r="S44" s="54">
        <f t="shared" si="7"/>
        <v>0</v>
      </c>
      <c r="T44" s="56">
        <f t="shared" si="15"/>
        <v>0</v>
      </c>
      <c r="U44" s="54">
        <f t="shared" si="9"/>
        <v>0</v>
      </c>
      <c r="V44" s="53">
        <f t="shared" si="16"/>
        <v>0</v>
      </c>
    </row>
    <row r="45" spans="1:22" ht="16.5" customHeight="1">
      <c r="A45" s="21"/>
      <c r="B45" s="242"/>
      <c r="C45" s="218"/>
      <c r="D45" s="221"/>
      <c r="E45" s="221"/>
      <c r="F45" s="64" t="s">
        <v>86</v>
      </c>
      <c r="G45" s="63" t="s">
        <v>67</v>
      </c>
      <c r="H45" s="46">
        <v>0</v>
      </c>
      <c r="I45" s="46">
        <f t="shared" si="0"/>
        <v>0</v>
      </c>
      <c r="J45" s="46">
        <f t="shared" si="1"/>
        <v>0</v>
      </c>
      <c r="K45" s="47">
        <f t="shared" si="2"/>
        <v>0</v>
      </c>
      <c r="L45" s="301"/>
      <c r="M45" s="67">
        <v>160</v>
      </c>
      <c r="N45" s="49"/>
      <c r="O45" s="50">
        <f t="shared" si="3"/>
        <v>0</v>
      </c>
      <c r="P45" s="51">
        <f t="shared" si="4"/>
        <v>0</v>
      </c>
      <c r="Q45" s="52">
        <f t="shared" si="5"/>
        <v>0</v>
      </c>
      <c r="R45" s="53">
        <f t="shared" si="14"/>
        <v>0</v>
      </c>
      <c r="S45" s="54">
        <f t="shared" si="7"/>
        <v>0</v>
      </c>
      <c r="T45" s="56">
        <f t="shared" si="15"/>
        <v>0</v>
      </c>
      <c r="U45" s="54">
        <f t="shared" si="9"/>
        <v>0</v>
      </c>
      <c r="V45" s="53">
        <f t="shared" si="16"/>
        <v>0</v>
      </c>
    </row>
    <row r="46" spans="1:22" ht="16.5" customHeight="1">
      <c r="A46" s="21"/>
      <c r="B46" s="242"/>
      <c r="C46" s="218"/>
      <c r="D46" s="221"/>
      <c r="E46" s="221"/>
      <c r="F46" s="64" t="s">
        <v>87</v>
      </c>
      <c r="G46" s="63" t="s">
        <v>67</v>
      </c>
      <c r="H46" s="46">
        <v>0</v>
      </c>
      <c r="I46" s="46">
        <f t="shared" si="0"/>
        <v>0</v>
      </c>
      <c r="J46" s="46">
        <f t="shared" si="1"/>
        <v>0</v>
      </c>
      <c r="K46" s="47">
        <f t="shared" si="2"/>
        <v>0</v>
      </c>
      <c r="L46" s="301"/>
      <c r="M46" s="67">
        <v>160</v>
      </c>
      <c r="N46" s="49"/>
      <c r="O46" s="50">
        <f t="shared" si="3"/>
        <v>0</v>
      </c>
      <c r="P46" s="51">
        <f t="shared" si="4"/>
        <v>0</v>
      </c>
      <c r="Q46" s="52">
        <f t="shared" si="5"/>
        <v>0</v>
      </c>
      <c r="R46" s="53">
        <f t="shared" si="14"/>
        <v>0</v>
      </c>
      <c r="S46" s="54">
        <f t="shared" si="7"/>
        <v>0</v>
      </c>
      <c r="T46" s="56">
        <f t="shared" si="15"/>
        <v>0</v>
      </c>
      <c r="U46" s="54">
        <f t="shared" si="9"/>
        <v>0</v>
      </c>
      <c r="V46" s="53">
        <f t="shared" si="16"/>
        <v>0</v>
      </c>
    </row>
    <row r="47" spans="1:22" ht="16.5" customHeight="1">
      <c r="A47" s="21"/>
      <c r="B47" s="242"/>
      <c r="C47" s="218"/>
      <c r="D47" s="221"/>
      <c r="E47" s="221"/>
      <c r="F47" s="64" t="s">
        <v>88</v>
      </c>
      <c r="G47" s="63" t="s">
        <v>67</v>
      </c>
      <c r="H47" s="46">
        <v>6</v>
      </c>
      <c r="I47" s="46">
        <f t="shared" si="0"/>
        <v>6.1800000000000006</v>
      </c>
      <c r="J47" s="46">
        <f t="shared" si="1"/>
        <v>6.3654000000000002</v>
      </c>
      <c r="K47" s="47">
        <f t="shared" si="2"/>
        <v>6.4608809999999997</v>
      </c>
      <c r="L47" s="301"/>
      <c r="M47" s="67">
        <v>870</v>
      </c>
      <c r="N47" s="49"/>
      <c r="O47" s="50">
        <f t="shared" si="3"/>
        <v>0</v>
      </c>
      <c r="P47" s="51">
        <f t="shared" si="4"/>
        <v>7830</v>
      </c>
      <c r="Q47" s="52">
        <f t="shared" si="5"/>
        <v>0</v>
      </c>
      <c r="R47" s="53">
        <f t="shared" si="14"/>
        <v>5376.6</v>
      </c>
      <c r="S47" s="54">
        <f t="shared" si="7"/>
        <v>0</v>
      </c>
      <c r="T47" s="56">
        <f t="shared" si="15"/>
        <v>5537.8980000000001</v>
      </c>
      <c r="U47" s="54">
        <f t="shared" si="9"/>
        <v>0</v>
      </c>
      <c r="V47" s="53">
        <f t="shared" si="16"/>
        <v>5620.9664699999994</v>
      </c>
    </row>
    <row r="48" spans="1:22" ht="16.5" customHeight="1">
      <c r="A48" s="21"/>
      <c r="B48" s="242"/>
      <c r="C48" s="218"/>
      <c r="D48" s="221"/>
      <c r="E48" s="221"/>
      <c r="F48" s="64" t="s">
        <v>89</v>
      </c>
      <c r="G48" s="63" t="s">
        <v>67</v>
      </c>
      <c r="H48" s="46">
        <v>7</v>
      </c>
      <c r="I48" s="46">
        <f t="shared" si="0"/>
        <v>7.21</v>
      </c>
      <c r="J48" s="46">
        <f t="shared" si="1"/>
        <v>7.4263000000000003</v>
      </c>
      <c r="K48" s="47">
        <f t="shared" si="2"/>
        <v>7.5376944999999997</v>
      </c>
      <c r="L48" s="301"/>
      <c r="M48" s="67">
        <v>870</v>
      </c>
      <c r="N48" s="49"/>
      <c r="O48" s="50">
        <f t="shared" si="3"/>
        <v>0</v>
      </c>
      <c r="P48" s="51">
        <f t="shared" si="4"/>
        <v>9135</v>
      </c>
      <c r="Q48" s="52">
        <f t="shared" si="5"/>
        <v>0</v>
      </c>
      <c r="R48" s="53">
        <f t="shared" si="14"/>
        <v>6272.7</v>
      </c>
      <c r="S48" s="54">
        <f t="shared" si="7"/>
        <v>0</v>
      </c>
      <c r="T48" s="56">
        <f t="shared" si="15"/>
        <v>6460.8810000000003</v>
      </c>
      <c r="U48" s="54">
        <f t="shared" si="9"/>
        <v>0</v>
      </c>
      <c r="V48" s="53">
        <f t="shared" si="16"/>
        <v>6557.7942149999999</v>
      </c>
    </row>
    <row r="49" spans="1:22" ht="16.5" customHeight="1">
      <c r="A49" s="21"/>
      <c r="B49" s="242"/>
      <c r="C49" s="218"/>
      <c r="D49" s="221"/>
      <c r="E49" s="221"/>
      <c r="F49" s="261" t="s">
        <v>90</v>
      </c>
      <c r="G49" s="63" t="s">
        <v>67</v>
      </c>
      <c r="H49" s="46">
        <v>2</v>
      </c>
      <c r="I49" s="46">
        <f t="shared" si="0"/>
        <v>2.06</v>
      </c>
      <c r="J49" s="46">
        <f t="shared" si="1"/>
        <v>2.1218000000000004</v>
      </c>
      <c r="K49" s="47">
        <f t="shared" si="2"/>
        <v>2.1536269999999997</v>
      </c>
      <c r="L49" s="301"/>
      <c r="M49" s="67">
        <v>870</v>
      </c>
      <c r="N49" s="49"/>
      <c r="O49" s="50">
        <f t="shared" si="3"/>
        <v>0</v>
      </c>
      <c r="P49" s="51">
        <f t="shared" si="4"/>
        <v>2610</v>
      </c>
      <c r="Q49" s="52">
        <f t="shared" si="5"/>
        <v>0</v>
      </c>
      <c r="R49" s="53">
        <f t="shared" si="14"/>
        <v>1792.2</v>
      </c>
      <c r="S49" s="54">
        <f t="shared" si="7"/>
        <v>0</v>
      </c>
      <c r="T49" s="56">
        <f t="shared" si="15"/>
        <v>1845.9660000000001</v>
      </c>
      <c r="U49" s="54">
        <f t="shared" si="9"/>
        <v>0</v>
      </c>
      <c r="V49" s="53">
        <f t="shared" si="16"/>
        <v>1873.6554899999999</v>
      </c>
    </row>
    <row r="50" spans="1:22" ht="16.5" customHeight="1">
      <c r="A50" s="21"/>
      <c r="B50" s="242"/>
      <c r="C50" s="218"/>
      <c r="D50" s="221"/>
      <c r="E50" s="221"/>
      <c r="F50" s="262"/>
      <c r="G50" s="63" t="s">
        <v>91</v>
      </c>
      <c r="H50" s="46">
        <v>6</v>
      </c>
      <c r="I50" s="46">
        <f t="shared" si="0"/>
        <v>6.18</v>
      </c>
      <c r="J50" s="46">
        <f t="shared" si="1"/>
        <v>6.3653999999999993</v>
      </c>
      <c r="K50" s="47">
        <f t="shared" si="2"/>
        <v>6.4608809999999997</v>
      </c>
      <c r="L50" s="301"/>
      <c r="M50" s="67">
        <v>1600</v>
      </c>
      <c r="N50" s="49"/>
      <c r="O50" s="50">
        <f t="shared" si="3"/>
        <v>0</v>
      </c>
      <c r="P50" s="51">
        <f t="shared" si="4"/>
        <v>14400</v>
      </c>
      <c r="Q50" s="52">
        <f t="shared" si="5"/>
        <v>0</v>
      </c>
      <c r="R50" s="53">
        <f t="shared" si="14"/>
        <v>9888</v>
      </c>
      <c r="S50" s="54">
        <f t="shared" si="7"/>
        <v>0</v>
      </c>
      <c r="T50" s="56">
        <f t="shared" si="15"/>
        <v>10184.64</v>
      </c>
      <c r="U50" s="54">
        <f t="shared" si="9"/>
        <v>0</v>
      </c>
      <c r="V50" s="53">
        <f t="shared" si="16"/>
        <v>10337.409599999999</v>
      </c>
    </row>
    <row r="51" spans="1:22" ht="16.5" customHeight="1">
      <c r="A51" s="21"/>
      <c r="B51" s="242"/>
      <c r="C51" s="218"/>
      <c r="D51" s="221"/>
      <c r="E51" s="221"/>
      <c r="F51" s="64" t="s">
        <v>92</v>
      </c>
      <c r="G51" s="63" t="s">
        <v>67</v>
      </c>
      <c r="H51" s="46">
        <v>0</v>
      </c>
      <c r="I51" s="46">
        <f t="shared" si="0"/>
        <v>0</v>
      </c>
      <c r="J51" s="46">
        <f t="shared" si="1"/>
        <v>0</v>
      </c>
      <c r="K51" s="47">
        <f t="shared" si="2"/>
        <v>0</v>
      </c>
      <c r="L51" s="301"/>
      <c r="M51" s="67">
        <v>870</v>
      </c>
      <c r="N51" s="49"/>
      <c r="O51" s="50">
        <f t="shared" si="3"/>
        <v>0</v>
      </c>
      <c r="P51" s="51">
        <f t="shared" si="4"/>
        <v>0</v>
      </c>
      <c r="Q51" s="52">
        <f t="shared" si="5"/>
        <v>0</v>
      </c>
      <c r="R51" s="53">
        <f t="shared" si="14"/>
        <v>0</v>
      </c>
      <c r="S51" s="54">
        <f t="shared" si="7"/>
        <v>0</v>
      </c>
      <c r="T51" s="56">
        <f t="shared" si="15"/>
        <v>0</v>
      </c>
      <c r="U51" s="54">
        <f t="shared" si="9"/>
        <v>0</v>
      </c>
      <c r="V51" s="53">
        <f t="shared" si="16"/>
        <v>0</v>
      </c>
    </row>
    <row r="52" spans="1:22" ht="16.5" customHeight="1">
      <c r="A52" s="21"/>
      <c r="B52" s="242"/>
      <c r="C52" s="218"/>
      <c r="D52" s="221"/>
      <c r="E52" s="221"/>
      <c r="F52" s="64" t="s">
        <v>93</v>
      </c>
      <c r="G52" s="63" t="s">
        <v>67</v>
      </c>
      <c r="H52" s="46">
        <v>13</v>
      </c>
      <c r="I52" s="46">
        <f t="shared" si="0"/>
        <v>13.39</v>
      </c>
      <c r="J52" s="46">
        <f t="shared" si="1"/>
        <v>13.791700000000001</v>
      </c>
      <c r="K52" s="47">
        <f t="shared" si="2"/>
        <v>13.998575499999999</v>
      </c>
      <c r="L52" s="301"/>
      <c r="M52" s="67">
        <v>1200</v>
      </c>
      <c r="N52" s="49"/>
      <c r="O52" s="50">
        <f t="shared" si="3"/>
        <v>0</v>
      </c>
      <c r="P52" s="51">
        <f t="shared" si="4"/>
        <v>23400</v>
      </c>
      <c r="Q52" s="52">
        <f t="shared" si="5"/>
        <v>0</v>
      </c>
      <c r="R52" s="53">
        <f t="shared" si="14"/>
        <v>16068</v>
      </c>
      <c r="S52" s="54">
        <f t="shared" si="7"/>
        <v>0</v>
      </c>
      <c r="T52" s="56">
        <f t="shared" si="15"/>
        <v>16550.04</v>
      </c>
      <c r="U52" s="54">
        <f t="shared" si="9"/>
        <v>0</v>
      </c>
      <c r="V52" s="53">
        <f t="shared" si="16"/>
        <v>16798.2906</v>
      </c>
    </row>
    <row r="53" spans="1:22" ht="16.5" customHeight="1">
      <c r="A53" s="21"/>
      <c r="B53" s="242"/>
      <c r="C53" s="218"/>
      <c r="D53" s="221"/>
      <c r="E53" s="221"/>
      <c r="F53" s="64" t="s">
        <v>94</v>
      </c>
      <c r="G53" s="63" t="s">
        <v>67</v>
      </c>
      <c r="H53" s="46">
        <v>0</v>
      </c>
      <c r="I53" s="46">
        <f t="shared" si="0"/>
        <v>0</v>
      </c>
      <c r="J53" s="46">
        <f t="shared" si="1"/>
        <v>0</v>
      </c>
      <c r="K53" s="47">
        <f t="shared" si="2"/>
        <v>0</v>
      </c>
      <c r="L53" s="301"/>
      <c r="M53" s="67">
        <v>870</v>
      </c>
      <c r="N53" s="49"/>
      <c r="O53" s="50">
        <f t="shared" si="3"/>
        <v>0</v>
      </c>
      <c r="P53" s="51">
        <f t="shared" si="4"/>
        <v>0</v>
      </c>
      <c r="Q53" s="52">
        <f t="shared" si="5"/>
        <v>0</v>
      </c>
      <c r="R53" s="53">
        <f t="shared" si="14"/>
        <v>0</v>
      </c>
      <c r="S53" s="54">
        <f t="shared" si="7"/>
        <v>0</v>
      </c>
      <c r="T53" s="56">
        <f t="shared" si="15"/>
        <v>0</v>
      </c>
      <c r="U53" s="54">
        <f t="shared" si="9"/>
        <v>0</v>
      </c>
      <c r="V53" s="53">
        <f t="shared" si="16"/>
        <v>0</v>
      </c>
    </row>
    <row r="54" spans="1:22" ht="16.5" customHeight="1">
      <c r="A54" s="21"/>
      <c r="B54" s="242"/>
      <c r="C54" s="218"/>
      <c r="D54" s="221"/>
      <c r="E54" s="221"/>
      <c r="F54" s="68" t="s">
        <v>103</v>
      </c>
      <c r="G54" s="63" t="s">
        <v>96</v>
      </c>
      <c r="H54" s="46">
        <v>12</v>
      </c>
      <c r="I54" s="46">
        <f t="shared" si="0"/>
        <v>12.36</v>
      </c>
      <c r="J54" s="46">
        <f t="shared" si="1"/>
        <v>12.7308</v>
      </c>
      <c r="K54" s="47">
        <f t="shared" si="2"/>
        <v>12.921761999999998</v>
      </c>
      <c r="L54" s="302"/>
      <c r="M54" s="74">
        <v>2500</v>
      </c>
      <c r="N54" s="49"/>
      <c r="O54" s="50">
        <f t="shared" si="3"/>
        <v>0</v>
      </c>
      <c r="P54" s="51">
        <f t="shared" si="4"/>
        <v>45000</v>
      </c>
      <c r="Q54" s="52">
        <f t="shared" si="5"/>
        <v>0</v>
      </c>
      <c r="R54" s="53">
        <f t="shared" si="14"/>
        <v>30900</v>
      </c>
      <c r="S54" s="54">
        <f t="shared" si="7"/>
        <v>0</v>
      </c>
      <c r="T54" s="56">
        <f t="shared" si="15"/>
        <v>31827</v>
      </c>
      <c r="U54" s="54">
        <f t="shared" si="9"/>
        <v>0</v>
      </c>
      <c r="V54" s="53">
        <f t="shared" si="16"/>
        <v>32304.404999999995</v>
      </c>
    </row>
    <row r="55" spans="1:22" ht="16.5" customHeight="1">
      <c r="A55" s="21"/>
      <c r="B55" s="242"/>
      <c r="C55" s="218"/>
      <c r="D55" s="221"/>
      <c r="E55" s="222"/>
      <c r="F55" s="64" t="s">
        <v>97</v>
      </c>
      <c r="G55" s="63" t="s">
        <v>67</v>
      </c>
      <c r="H55" s="46">
        <v>18</v>
      </c>
      <c r="I55" s="46">
        <f t="shared" si="0"/>
        <v>18.54</v>
      </c>
      <c r="J55" s="46">
        <f t="shared" si="1"/>
        <v>19.096200000000003</v>
      </c>
      <c r="K55" s="47">
        <f t="shared" si="2"/>
        <v>19.382642999999998</v>
      </c>
      <c r="L55" s="301"/>
      <c r="M55" s="67">
        <v>160</v>
      </c>
      <c r="N55" s="49"/>
      <c r="O55" s="50">
        <f t="shared" si="3"/>
        <v>0</v>
      </c>
      <c r="P55" s="51">
        <f t="shared" si="4"/>
        <v>4320</v>
      </c>
      <c r="Q55" s="52">
        <f t="shared" si="5"/>
        <v>0</v>
      </c>
      <c r="R55" s="53">
        <f t="shared" si="14"/>
        <v>2966.4</v>
      </c>
      <c r="S55" s="54">
        <f t="shared" si="7"/>
        <v>0</v>
      </c>
      <c r="T55" s="75">
        <f t="shared" si="15"/>
        <v>3055.3920000000003</v>
      </c>
      <c r="U55" s="54">
        <f t="shared" si="9"/>
        <v>0</v>
      </c>
      <c r="V55" s="53">
        <f t="shared" si="16"/>
        <v>3101.2228799999998</v>
      </c>
    </row>
    <row r="56" spans="1:22" ht="16.5" customHeight="1">
      <c r="A56" s="21"/>
      <c r="B56" s="242"/>
      <c r="C56" s="218"/>
      <c r="D56" s="221"/>
      <c r="E56" s="263" t="s">
        <v>104</v>
      </c>
      <c r="F56" s="260" t="s">
        <v>105</v>
      </c>
      <c r="G56" s="264" t="s">
        <v>71</v>
      </c>
      <c r="H56" s="223">
        <v>2000</v>
      </c>
      <c r="I56" s="223">
        <f t="shared" si="0"/>
        <v>2000</v>
      </c>
      <c r="J56" s="226">
        <v>2000</v>
      </c>
      <c r="K56" s="227">
        <v>2000</v>
      </c>
      <c r="L56" s="303"/>
      <c r="M56" s="232">
        <v>80</v>
      </c>
      <c r="N56" s="235"/>
      <c r="O56" s="50">
        <f t="shared" si="3"/>
        <v>0</v>
      </c>
      <c r="P56" s="238">
        <f t="shared" si="4"/>
        <v>240000</v>
      </c>
      <c r="Q56" s="52">
        <f t="shared" si="5"/>
        <v>0</v>
      </c>
      <c r="R56" s="241">
        <f>$H56*$M56</f>
        <v>160000</v>
      </c>
      <c r="S56" s="54">
        <f t="shared" si="7"/>
        <v>0</v>
      </c>
      <c r="T56" s="241">
        <f>$H56*$M56</f>
        <v>160000</v>
      </c>
      <c r="U56" s="54">
        <f t="shared" si="9"/>
        <v>0</v>
      </c>
      <c r="V56" s="241">
        <f>$H56*$M56</f>
        <v>160000</v>
      </c>
    </row>
    <row r="57" spans="1:22" ht="16.5" customHeight="1">
      <c r="A57" s="21"/>
      <c r="B57" s="242"/>
      <c r="C57" s="218"/>
      <c r="D57" s="221"/>
      <c r="E57" s="221"/>
      <c r="F57" s="221"/>
      <c r="G57" s="265"/>
      <c r="H57" s="224"/>
      <c r="I57" s="224"/>
      <c r="J57" s="224"/>
      <c r="K57" s="228"/>
      <c r="L57" s="304"/>
      <c r="M57" s="233"/>
      <c r="N57" s="236"/>
      <c r="O57" s="50">
        <f t="shared" si="3"/>
        <v>0</v>
      </c>
      <c r="P57" s="239"/>
      <c r="Q57" s="52">
        <f t="shared" si="5"/>
        <v>0</v>
      </c>
      <c r="R57" s="242"/>
      <c r="S57" s="54">
        <f t="shared" si="7"/>
        <v>0</v>
      </c>
      <c r="T57" s="242"/>
      <c r="U57" s="54">
        <f t="shared" si="9"/>
        <v>0</v>
      </c>
      <c r="V57" s="242"/>
    </row>
    <row r="58" spans="1:22" ht="16.5" customHeight="1">
      <c r="A58" s="21"/>
      <c r="B58" s="242"/>
      <c r="C58" s="218"/>
      <c r="D58" s="221"/>
      <c r="E58" s="222"/>
      <c r="F58" s="222"/>
      <c r="G58" s="266"/>
      <c r="H58" s="225"/>
      <c r="I58" s="225"/>
      <c r="J58" s="225"/>
      <c r="K58" s="229"/>
      <c r="L58" s="305"/>
      <c r="M58" s="234"/>
      <c r="N58" s="237"/>
      <c r="O58" s="50">
        <f t="shared" si="3"/>
        <v>0</v>
      </c>
      <c r="P58" s="240"/>
      <c r="Q58" s="52">
        <f t="shared" si="5"/>
        <v>0</v>
      </c>
      <c r="R58" s="243"/>
      <c r="S58" s="54">
        <f t="shared" si="7"/>
        <v>0</v>
      </c>
      <c r="T58" s="243"/>
      <c r="U58" s="54">
        <f t="shared" si="9"/>
        <v>0</v>
      </c>
      <c r="V58" s="243"/>
    </row>
    <row r="59" spans="1:22" ht="16.5" customHeight="1">
      <c r="A59" s="21"/>
      <c r="B59" s="242"/>
      <c r="C59" s="219"/>
      <c r="D59" s="222"/>
      <c r="E59" s="44" t="s">
        <v>106</v>
      </c>
      <c r="F59" s="44" t="s">
        <v>98</v>
      </c>
      <c r="G59" s="76" t="s">
        <v>107</v>
      </c>
      <c r="H59" s="46">
        <v>1</v>
      </c>
      <c r="I59" s="46">
        <f t="shared" ref="I59:I62" si="17">R59/M59</f>
        <v>1</v>
      </c>
      <c r="J59" s="77">
        <v>1</v>
      </c>
      <c r="K59" s="78">
        <v>1</v>
      </c>
      <c r="L59" s="306"/>
      <c r="M59" s="79">
        <v>200000</v>
      </c>
      <c r="N59" s="49"/>
      <c r="O59" s="50">
        <f t="shared" si="3"/>
        <v>0</v>
      </c>
      <c r="P59" s="51">
        <f t="shared" ref="P59:P61" si="18">($H59*M59/12)*18</f>
        <v>300000</v>
      </c>
      <c r="Q59" s="52">
        <f t="shared" si="5"/>
        <v>0</v>
      </c>
      <c r="R59" s="80">
        <v>200000</v>
      </c>
      <c r="S59" s="54">
        <f t="shared" si="7"/>
        <v>0</v>
      </c>
      <c r="T59" s="51">
        <v>200000</v>
      </c>
      <c r="U59" s="54">
        <f t="shared" si="9"/>
        <v>0</v>
      </c>
      <c r="V59" s="53">
        <f>T59</f>
        <v>200000</v>
      </c>
    </row>
    <row r="60" spans="1:22" ht="19.5" customHeight="1">
      <c r="A60" s="21"/>
      <c r="B60" s="242"/>
      <c r="C60" s="81" t="s">
        <v>108</v>
      </c>
      <c r="D60" s="82" t="s">
        <v>109</v>
      </c>
      <c r="E60" s="44" t="s">
        <v>98</v>
      </c>
      <c r="F60" s="83"/>
      <c r="G60" s="84" t="s">
        <v>100</v>
      </c>
      <c r="H60" s="46">
        <v>1</v>
      </c>
      <c r="I60" s="46">
        <f t="shared" si="17"/>
        <v>1</v>
      </c>
      <c r="J60" s="77">
        <v>1</v>
      </c>
      <c r="K60" s="78">
        <v>1</v>
      </c>
      <c r="L60" s="302"/>
      <c r="M60" s="79">
        <f>1500000</f>
        <v>1500000</v>
      </c>
      <c r="N60" s="85"/>
      <c r="O60" s="50">
        <f t="shared" si="3"/>
        <v>0</v>
      </c>
      <c r="P60" s="51">
        <f t="shared" si="18"/>
        <v>2250000</v>
      </c>
      <c r="Q60" s="52">
        <f t="shared" si="5"/>
        <v>0</v>
      </c>
      <c r="R60" s="53">
        <v>1500000</v>
      </c>
      <c r="S60" s="54">
        <f t="shared" si="7"/>
        <v>0</v>
      </c>
      <c r="T60" s="56">
        <f>$R60</f>
        <v>1500000</v>
      </c>
      <c r="U60" s="54">
        <f t="shared" si="9"/>
        <v>0</v>
      </c>
      <c r="V60" s="53">
        <f t="shared" ref="V60:V61" si="19">$T60</f>
        <v>1500000</v>
      </c>
    </row>
    <row r="61" spans="1:22" ht="19.5" customHeight="1">
      <c r="A61" s="21"/>
      <c r="B61" s="242"/>
      <c r="C61" s="81" t="s">
        <v>110</v>
      </c>
      <c r="D61" s="82" t="s">
        <v>111</v>
      </c>
      <c r="E61" s="44" t="s">
        <v>69</v>
      </c>
      <c r="F61" s="83"/>
      <c r="G61" s="84" t="s">
        <v>112</v>
      </c>
      <c r="H61" s="46">
        <v>6000</v>
      </c>
      <c r="I61" s="46">
        <f t="shared" si="17"/>
        <v>6000</v>
      </c>
      <c r="J61" s="77">
        <v>6000</v>
      </c>
      <c r="K61" s="78">
        <v>6000</v>
      </c>
      <c r="L61" s="302"/>
      <c r="M61" s="79">
        <v>80</v>
      </c>
      <c r="N61" s="85"/>
      <c r="O61" s="50">
        <f t="shared" si="3"/>
        <v>0</v>
      </c>
      <c r="P61" s="51">
        <f t="shared" si="18"/>
        <v>720000</v>
      </c>
      <c r="Q61" s="52">
        <f t="shared" si="5"/>
        <v>0</v>
      </c>
      <c r="R61" s="53">
        <f>($H61*M61)</f>
        <v>480000</v>
      </c>
      <c r="S61" s="54">
        <f t="shared" si="7"/>
        <v>0</v>
      </c>
      <c r="T61" s="75">
        <f>M61*H61</f>
        <v>480000</v>
      </c>
      <c r="U61" s="54">
        <f t="shared" si="9"/>
        <v>0</v>
      </c>
      <c r="V61" s="53">
        <f t="shared" si="19"/>
        <v>480000</v>
      </c>
    </row>
    <row r="62" spans="1:22" ht="16.5" customHeight="1">
      <c r="A62" s="21"/>
      <c r="B62" s="242"/>
      <c r="C62" s="81" t="s">
        <v>113</v>
      </c>
      <c r="D62" s="86" t="s">
        <v>114</v>
      </c>
      <c r="E62" s="44" t="s">
        <v>115</v>
      </c>
      <c r="F62" s="44"/>
      <c r="G62" s="45" t="s">
        <v>116</v>
      </c>
      <c r="H62" s="46" t="s">
        <v>117</v>
      </c>
      <c r="I62" s="46">
        <f t="shared" si="17"/>
        <v>0</v>
      </c>
      <c r="J62" s="87" t="s">
        <v>118</v>
      </c>
      <c r="K62" s="88" t="s">
        <v>118</v>
      </c>
      <c r="L62" s="306"/>
      <c r="M62" s="89">
        <v>500000</v>
      </c>
      <c r="N62" s="90">
        <f>M62</f>
        <v>500000</v>
      </c>
      <c r="O62" s="85"/>
      <c r="P62" s="49"/>
      <c r="Q62" s="85"/>
      <c r="R62" s="85"/>
      <c r="S62" s="85"/>
      <c r="T62" s="49"/>
      <c r="U62" s="85"/>
      <c r="V62" s="49"/>
    </row>
    <row r="63" spans="1:22" ht="16.5" customHeight="1">
      <c r="A63" s="21"/>
      <c r="B63" s="91"/>
      <c r="C63" s="92"/>
      <c r="D63" s="11"/>
      <c r="E63" s="93"/>
      <c r="F63" s="93"/>
      <c r="G63" s="94"/>
      <c r="H63" s="1"/>
      <c r="I63" s="1"/>
      <c r="J63" s="1"/>
      <c r="K63" s="1"/>
      <c r="L63" s="95"/>
      <c r="M63" s="96" t="s">
        <v>119</v>
      </c>
      <c r="N63" s="97">
        <f>SUM(N15:N62)</f>
        <v>500000</v>
      </c>
      <c r="O63" s="98">
        <f>SUM(O15:O61)</f>
        <v>0</v>
      </c>
      <c r="P63" s="99">
        <f>SUM(P15:P62)</f>
        <v>8615535</v>
      </c>
      <c r="Q63" s="100">
        <f>SUM(Q15:Q61)</f>
        <v>0</v>
      </c>
      <c r="R63" s="99">
        <f>SUM(R15:R62)</f>
        <v>5819520.7000000002</v>
      </c>
      <c r="S63" s="99">
        <f>SUM(S15:S61)</f>
        <v>0</v>
      </c>
      <c r="T63" s="99">
        <f>SUM(T15:T62)</f>
        <v>5886714.5010000011</v>
      </c>
      <c r="U63" s="99">
        <f>SUM(U15:U61)</f>
        <v>0</v>
      </c>
      <c r="V63" s="99">
        <f>SUM(V15:V62)</f>
        <v>5926311.7185149975</v>
      </c>
    </row>
    <row r="64" spans="1:22" ht="16.5" customHeight="1">
      <c r="A64" s="21"/>
      <c r="B64" s="91"/>
      <c r="C64" s="92"/>
      <c r="D64" s="11"/>
      <c r="E64" s="93"/>
      <c r="F64" s="93"/>
      <c r="G64" s="94"/>
      <c r="H64" s="1"/>
      <c r="I64" s="1"/>
      <c r="J64" s="1"/>
      <c r="K64" s="1"/>
      <c r="L64" s="95"/>
      <c r="M64" s="101" t="s">
        <v>120</v>
      </c>
      <c r="N64" s="102"/>
      <c r="O64" s="99">
        <f>O63/18</f>
        <v>0</v>
      </c>
      <c r="P64" s="102">
        <f t="shared" ref="P64:V64" si="20">P63/12</f>
        <v>717961.25</v>
      </c>
      <c r="Q64" s="102">
        <f t="shared" si="20"/>
        <v>0</v>
      </c>
      <c r="R64" s="102">
        <f t="shared" si="20"/>
        <v>484960.05833333335</v>
      </c>
      <c r="S64" s="102">
        <f t="shared" si="20"/>
        <v>0</v>
      </c>
      <c r="T64" s="102">
        <f t="shared" si="20"/>
        <v>490559.54175000009</v>
      </c>
      <c r="U64" s="102">
        <f t="shared" si="20"/>
        <v>0</v>
      </c>
      <c r="V64" s="102">
        <f t="shared" si="20"/>
        <v>493859.30987624981</v>
      </c>
    </row>
    <row r="65" spans="1:22" ht="16.5" customHeight="1">
      <c r="A65" s="103"/>
      <c r="B65" s="91"/>
      <c r="C65" s="92"/>
      <c r="D65" s="11"/>
      <c r="E65" s="93"/>
      <c r="F65" s="93"/>
      <c r="G65" s="94"/>
      <c r="H65" s="1"/>
      <c r="I65" s="1"/>
      <c r="J65" s="1"/>
      <c r="K65" s="1"/>
      <c r="L65" s="95"/>
      <c r="M65" s="101" t="s">
        <v>121</v>
      </c>
      <c r="N65" s="104"/>
      <c r="O65" s="104"/>
      <c r="P65" s="104">
        <f>SUM(N63+P63)</f>
        <v>9115535</v>
      </c>
      <c r="Q65" s="104"/>
      <c r="R65" s="104">
        <f>R63</f>
        <v>5819520.7000000002</v>
      </c>
      <c r="S65" s="104"/>
      <c r="T65" s="104">
        <f>T63</f>
        <v>5886714.5010000011</v>
      </c>
      <c r="U65" s="104"/>
      <c r="V65" s="104">
        <f>V63</f>
        <v>5926311.7185149975</v>
      </c>
    </row>
    <row r="66" spans="1:22" ht="16.5" customHeight="1">
      <c r="A66" s="103"/>
      <c r="B66" s="91"/>
      <c r="C66" s="92"/>
      <c r="D66" s="11"/>
      <c r="E66" s="93"/>
      <c r="F66" s="93"/>
      <c r="G66" s="94"/>
      <c r="H66" s="1"/>
      <c r="I66" s="1"/>
      <c r="J66" s="1"/>
      <c r="K66" s="1"/>
      <c r="L66" s="95"/>
      <c r="M66" s="101" t="s">
        <v>122</v>
      </c>
      <c r="N66" s="104"/>
      <c r="O66" s="104"/>
      <c r="P66" s="104">
        <f>P65*1.21</f>
        <v>11029797.35</v>
      </c>
      <c r="Q66" s="104"/>
      <c r="R66" s="104">
        <f>R65*1.21</f>
        <v>7041620.0470000003</v>
      </c>
      <c r="S66" s="104"/>
      <c r="T66" s="104">
        <f>T65*1.21</f>
        <v>7122924.5462100012</v>
      </c>
      <c r="U66" s="104"/>
      <c r="V66" s="104">
        <f>V63*1.21</f>
        <v>7170837.1794031467</v>
      </c>
    </row>
    <row r="67" spans="1:22" ht="16.5" customHeight="1">
      <c r="A67" s="103"/>
      <c r="B67" s="91"/>
      <c r="C67" s="92"/>
      <c r="D67" s="11"/>
      <c r="E67" s="93"/>
      <c r="F67" s="93"/>
      <c r="G67" s="94"/>
      <c r="H67" s="1"/>
      <c r="I67" s="1"/>
      <c r="J67" s="1"/>
      <c r="K67" s="1"/>
      <c r="L67" s="105"/>
      <c r="M67" s="105"/>
      <c r="N67" s="11"/>
      <c r="O67" s="11"/>
      <c r="P67" s="11"/>
      <c r="Q67" s="11"/>
      <c r="R67" s="11"/>
      <c r="S67" s="11"/>
      <c r="T67" s="11"/>
      <c r="U67" s="11"/>
      <c r="V67" s="11"/>
    </row>
    <row r="68" spans="1:22" ht="16.5" customHeight="1">
      <c r="A68" s="103"/>
      <c r="B68" s="91"/>
      <c r="C68" s="92"/>
      <c r="D68" s="11"/>
      <c r="E68" s="93"/>
      <c r="F68" s="93"/>
      <c r="G68" s="94"/>
      <c r="H68" s="1"/>
      <c r="I68" s="1"/>
      <c r="J68" s="1"/>
      <c r="K68" s="1"/>
      <c r="L68" s="105"/>
      <c r="M68" s="105"/>
      <c r="N68" s="11"/>
      <c r="O68" s="11"/>
      <c r="P68" s="11"/>
      <c r="Q68" s="11"/>
      <c r="R68" s="11"/>
      <c r="S68" s="11"/>
      <c r="T68" s="11"/>
      <c r="U68" s="11"/>
      <c r="V68" s="11"/>
    </row>
    <row r="69" spans="1:22">
      <c r="H69" s="106"/>
      <c r="I69" s="106"/>
      <c r="J69" s="106"/>
      <c r="K69" s="106"/>
    </row>
    <row r="70" spans="1:22">
      <c r="H70" s="106"/>
      <c r="I70" s="106"/>
      <c r="J70" s="106"/>
      <c r="K70" s="106"/>
    </row>
    <row r="71" spans="1:22">
      <c r="H71" s="106"/>
      <c r="I71" s="106"/>
      <c r="J71" s="106"/>
      <c r="K71" s="106"/>
    </row>
    <row r="72" spans="1:22">
      <c r="H72" s="106"/>
      <c r="I72" s="106"/>
      <c r="J72" s="106"/>
      <c r="K72" s="106"/>
    </row>
    <row r="73" spans="1:22">
      <c r="H73" s="106"/>
      <c r="I73" s="106"/>
      <c r="J73" s="106"/>
      <c r="K73" s="106"/>
    </row>
    <row r="74" spans="1:22">
      <c r="H74" s="106"/>
      <c r="I74" s="106"/>
      <c r="J74" s="106"/>
      <c r="K74" s="106"/>
    </row>
    <row r="75" spans="1:22">
      <c r="H75" s="106"/>
      <c r="I75" s="106"/>
      <c r="J75" s="106"/>
      <c r="K75" s="106"/>
    </row>
    <row r="76" spans="1:22">
      <c r="H76" s="106"/>
      <c r="I76" s="106"/>
      <c r="J76" s="106"/>
      <c r="K76" s="106"/>
    </row>
    <row r="77" spans="1:22">
      <c r="H77" s="106"/>
      <c r="I77" s="106"/>
      <c r="J77" s="106"/>
      <c r="K77" s="106"/>
    </row>
    <row r="78" spans="1:22">
      <c r="H78" s="106"/>
      <c r="I78" s="106"/>
      <c r="J78" s="106"/>
      <c r="K78" s="106"/>
    </row>
  </sheetData>
  <sheetProtection password="CF76" sheet="1" objects="1" scenarios="1" selectLockedCells="1"/>
  <mergeCells count="37">
    <mergeCell ref="D19:D22"/>
    <mergeCell ref="E19:E20"/>
    <mergeCell ref="E21:E22"/>
    <mergeCell ref="E23:E38"/>
    <mergeCell ref="F32:F33"/>
    <mergeCell ref="T56:T58"/>
    <mergeCell ref="V56:V58"/>
    <mergeCell ref="A1:V1"/>
    <mergeCell ref="A5:V9"/>
    <mergeCell ref="A3:V3"/>
    <mergeCell ref="B12:B62"/>
    <mergeCell ref="D12:D14"/>
    <mergeCell ref="E12:E14"/>
    <mergeCell ref="F12:F14"/>
    <mergeCell ref="L12:L14"/>
    <mergeCell ref="N12:V12"/>
    <mergeCell ref="O13:V13"/>
    <mergeCell ref="C12:C14"/>
    <mergeCell ref="C15:C18"/>
    <mergeCell ref="D15:D18"/>
    <mergeCell ref="C19:C22"/>
    <mergeCell ref="L56:L58"/>
    <mergeCell ref="M56:M58"/>
    <mergeCell ref="N56:N58"/>
    <mergeCell ref="P56:P58"/>
    <mergeCell ref="R56:R58"/>
    <mergeCell ref="C23:C59"/>
    <mergeCell ref="D23:D59"/>
    <mergeCell ref="I56:I58"/>
    <mergeCell ref="J56:J58"/>
    <mergeCell ref="K56:K58"/>
    <mergeCell ref="E40:E55"/>
    <mergeCell ref="F49:F50"/>
    <mergeCell ref="E56:E58"/>
    <mergeCell ref="F56:F58"/>
    <mergeCell ref="G56:G58"/>
    <mergeCell ref="H56:H58"/>
  </mergeCells>
  <conditionalFormatting sqref="L15:L64 O15:O64">
    <cfRule type="expression" dxfId="8" priority="1">
      <formula>L15:L64&gt;M15:M64</formula>
    </cfRule>
  </conditionalFormatting>
  <conditionalFormatting sqref="Q15:Q62">
    <cfRule type="expression" dxfId="7" priority="2">
      <formula>Q15:Q62&gt;R15:R62</formula>
    </cfRule>
  </conditionalFormatting>
  <conditionalFormatting sqref="S15:S62">
    <cfRule type="expression" dxfId="6" priority="3">
      <formula>S15:S62&gt;T15:T62</formula>
    </cfRule>
  </conditionalFormatting>
  <conditionalFormatting sqref="U15:U62">
    <cfRule type="expression" dxfId="5" priority="4">
      <formula>U15:U62&gt;V15:V62</formula>
    </cfRule>
  </conditionalFormatting>
  <pageMargins left="0.7" right="0.7" top="0.75" bottom="0.75" header="0" footer="0"/>
  <pageSetup paperSize="8"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6D7A8"/>
    <pageSetUpPr fitToPage="1"/>
  </sheetPr>
  <dimension ref="A1:W67"/>
  <sheetViews>
    <sheetView showGridLines="0" workbookViewId="0">
      <selection activeCell="I14" activeCellId="1" sqref="B5:W9 I14:I24"/>
    </sheetView>
  </sheetViews>
  <sheetFormatPr baseColWidth="10" defaultColWidth="14.42578125" defaultRowHeight="15" customHeight="1"/>
  <cols>
    <col min="1" max="1" width="3.28515625" customWidth="1"/>
    <col min="2" max="2" width="12" customWidth="1"/>
    <col min="3" max="3" width="12.140625" customWidth="1"/>
    <col min="4" max="4" width="60.5703125" customWidth="1"/>
    <col min="5" max="5" width="43" customWidth="1"/>
    <col min="6" max="6" width="58.85546875" customWidth="1"/>
    <col min="7" max="7" width="19.28515625" customWidth="1"/>
    <col min="8" max="8" width="11" customWidth="1"/>
    <col min="9" max="10" width="18.7109375" customWidth="1"/>
    <col min="11" max="11" width="14.85546875" customWidth="1"/>
    <col min="12" max="13" width="16.7109375" customWidth="1"/>
    <col min="14" max="19" width="14" customWidth="1"/>
    <col min="20" max="23" width="5.42578125" customWidth="1"/>
  </cols>
  <sheetData>
    <row r="1" spans="1:23" ht="16.5" customHeight="1">
      <c r="A1" s="21"/>
      <c r="B1" s="244" t="s">
        <v>31</v>
      </c>
      <c r="C1" s="245"/>
      <c r="D1" s="245"/>
      <c r="E1" s="245"/>
      <c r="F1" s="245"/>
      <c r="G1" s="245"/>
      <c r="H1" s="245"/>
      <c r="I1" s="245"/>
      <c r="J1" s="245"/>
      <c r="K1" s="245"/>
      <c r="L1" s="245"/>
      <c r="M1" s="245"/>
      <c r="N1" s="245"/>
      <c r="O1" s="245"/>
      <c r="P1" s="245"/>
      <c r="Q1" s="245"/>
      <c r="R1" s="245"/>
      <c r="S1" s="245"/>
      <c r="T1" s="245"/>
      <c r="U1" s="245"/>
      <c r="V1" s="245"/>
      <c r="W1" s="246"/>
    </row>
    <row r="2" spans="1:23" ht="16.5" customHeight="1">
      <c r="A2" s="21"/>
      <c r="B2" s="14"/>
      <c r="C2" s="14"/>
      <c r="D2" s="14"/>
      <c r="E2" s="14"/>
      <c r="F2" s="14"/>
      <c r="G2" s="14"/>
      <c r="H2" s="14"/>
      <c r="I2" s="14"/>
      <c r="J2" s="15"/>
      <c r="K2" s="16"/>
      <c r="L2" s="16"/>
      <c r="M2" s="17"/>
      <c r="N2" s="17"/>
      <c r="O2" s="18"/>
      <c r="P2" s="11"/>
      <c r="Q2" s="11"/>
      <c r="R2" s="11"/>
      <c r="S2" s="11"/>
      <c r="T2" s="11"/>
      <c r="U2" s="11"/>
      <c r="V2" s="11"/>
      <c r="W2" s="11"/>
    </row>
    <row r="3" spans="1:23" ht="16.5" customHeight="1">
      <c r="A3" s="21"/>
      <c r="B3" s="244" t="s">
        <v>123</v>
      </c>
      <c r="C3" s="245"/>
      <c r="D3" s="245"/>
      <c r="E3" s="245"/>
      <c r="F3" s="245"/>
      <c r="G3" s="245"/>
      <c r="H3" s="245"/>
      <c r="I3" s="245"/>
      <c r="J3" s="245"/>
      <c r="K3" s="245"/>
      <c r="L3" s="245"/>
      <c r="M3" s="245"/>
      <c r="N3" s="245"/>
      <c r="O3" s="245"/>
      <c r="P3" s="245"/>
      <c r="Q3" s="245"/>
      <c r="R3" s="245"/>
      <c r="S3" s="245"/>
      <c r="T3" s="245"/>
      <c r="U3" s="245"/>
      <c r="V3" s="245"/>
      <c r="W3" s="246"/>
    </row>
    <row r="4" spans="1:23" ht="16.5" customHeight="1">
      <c r="A4" s="21"/>
      <c r="B4" s="14"/>
      <c r="C4" s="14"/>
      <c r="D4" s="14"/>
      <c r="E4" s="14"/>
      <c r="F4" s="14"/>
      <c r="G4" s="19"/>
      <c r="H4" s="19"/>
      <c r="I4" s="19"/>
      <c r="J4" s="20"/>
      <c r="K4" s="16"/>
      <c r="L4" s="16"/>
      <c r="M4" s="17"/>
      <c r="N4" s="17"/>
      <c r="O4" s="18"/>
      <c r="P4" s="11"/>
      <c r="Q4" s="11"/>
      <c r="R4" s="11"/>
      <c r="S4" s="11"/>
      <c r="T4" s="11"/>
      <c r="U4" s="11"/>
      <c r="V4" s="11"/>
      <c r="W4" s="11"/>
    </row>
    <row r="5" spans="1:23" ht="16.5" customHeight="1">
      <c r="A5" s="21"/>
      <c r="B5" s="290" t="s">
        <v>33</v>
      </c>
      <c r="C5" s="291"/>
      <c r="D5" s="291"/>
      <c r="E5" s="291"/>
      <c r="F5" s="291"/>
      <c r="G5" s="291"/>
      <c r="H5" s="291"/>
      <c r="I5" s="291"/>
      <c r="J5" s="291"/>
      <c r="K5" s="291"/>
      <c r="L5" s="291"/>
      <c r="M5" s="291"/>
      <c r="N5" s="291"/>
      <c r="O5" s="291"/>
      <c r="P5" s="291"/>
      <c r="Q5" s="291"/>
      <c r="R5" s="291"/>
      <c r="S5" s="291"/>
      <c r="T5" s="291"/>
      <c r="U5" s="291"/>
      <c r="V5" s="291"/>
      <c r="W5" s="292"/>
    </row>
    <row r="6" spans="1:23" ht="16.5" customHeight="1">
      <c r="A6" s="21"/>
      <c r="B6" s="293"/>
      <c r="C6" s="294"/>
      <c r="D6" s="294"/>
      <c r="E6" s="294"/>
      <c r="F6" s="294"/>
      <c r="G6" s="294"/>
      <c r="H6" s="294"/>
      <c r="I6" s="294"/>
      <c r="J6" s="294"/>
      <c r="K6" s="294"/>
      <c r="L6" s="294"/>
      <c r="M6" s="294"/>
      <c r="N6" s="294"/>
      <c r="O6" s="294"/>
      <c r="P6" s="294"/>
      <c r="Q6" s="294"/>
      <c r="R6" s="294"/>
      <c r="S6" s="294"/>
      <c r="T6" s="294"/>
      <c r="U6" s="294"/>
      <c r="V6" s="294"/>
      <c r="W6" s="295"/>
    </row>
    <row r="7" spans="1:23" ht="16.5" customHeight="1">
      <c r="A7" s="21"/>
      <c r="B7" s="293"/>
      <c r="C7" s="294"/>
      <c r="D7" s="294"/>
      <c r="E7" s="294"/>
      <c r="F7" s="294"/>
      <c r="G7" s="294"/>
      <c r="H7" s="294"/>
      <c r="I7" s="294"/>
      <c r="J7" s="294"/>
      <c r="K7" s="294"/>
      <c r="L7" s="294"/>
      <c r="M7" s="294"/>
      <c r="N7" s="294"/>
      <c r="O7" s="294"/>
      <c r="P7" s="294"/>
      <c r="Q7" s="294"/>
      <c r="R7" s="294"/>
      <c r="S7" s="294"/>
      <c r="T7" s="294"/>
      <c r="U7" s="294"/>
      <c r="V7" s="294"/>
      <c r="W7" s="295"/>
    </row>
    <row r="8" spans="1:23" ht="16.5" customHeight="1">
      <c r="A8" s="21"/>
      <c r="B8" s="293"/>
      <c r="C8" s="294"/>
      <c r="D8" s="294"/>
      <c r="E8" s="294"/>
      <c r="F8" s="294"/>
      <c r="G8" s="294"/>
      <c r="H8" s="294"/>
      <c r="I8" s="294"/>
      <c r="J8" s="294"/>
      <c r="K8" s="294"/>
      <c r="L8" s="294"/>
      <c r="M8" s="294"/>
      <c r="N8" s="294"/>
      <c r="O8" s="294"/>
      <c r="P8" s="294"/>
      <c r="Q8" s="294"/>
      <c r="R8" s="294"/>
      <c r="S8" s="294"/>
      <c r="T8" s="294"/>
      <c r="U8" s="294"/>
      <c r="V8" s="294"/>
      <c r="W8" s="295"/>
    </row>
    <row r="9" spans="1:23" ht="16.5" customHeight="1">
      <c r="A9" s="21"/>
      <c r="B9" s="296"/>
      <c r="C9" s="297"/>
      <c r="D9" s="297"/>
      <c r="E9" s="297"/>
      <c r="F9" s="297"/>
      <c r="G9" s="297"/>
      <c r="H9" s="297"/>
      <c r="I9" s="297"/>
      <c r="J9" s="297"/>
      <c r="K9" s="297"/>
      <c r="L9" s="297"/>
      <c r="M9" s="297"/>
      <c r="N9" s="297"/>
      <c r="O9" s="297"/>
      <c r="P9" s="297"/>
      <c r="Q9" s="297"/>
      <c r="R9" s="297"/>
      <c r="S9" s="297"/>
      <c r="T9" s="297"/>
      <c r="U9" s="297"/>
      <c r="V9" s="297"/>
      <c r="W9" s="298"/>
    </row>
    <row r="10" spans="1:23" ht="16.5" customHeight="1">
      <c r="A10" s="21"/>
      <c r="B10" s="107"/>
      <c r="C10" s="107"/>
      <c r="D10" s="107"/>
      <c r="E10" s="107"/>
      <c r="F10" s="107"/>
      <c r="G10" s="107"/>
      <c r="H10" s="107"/>
      <c r="I10" s="107"/>
      <c r="J10" s="107"/>
      <c r="K10" s="107"/>
      <c r="L10" s="107"/>
      <c r="M10" s="269"/>
      <c r="N10" s="247"/>
      <c r="O10" s="247"/>
      <c r="P10" s="107"/>
      <c r="Q10" s="107"/>
      <c r="R10" s="107"/>
      <c r="S10" s="107"/>
      <c r="T10" s="107"/>
      <c r="U10" s="107"/>
      <c r="V10" s="107"/>
      <c r="W10" s="107"/>
    </row>
    <row r="11" spans="1:23" ht="16.5" customHeight="1">
      <c r="A11" s="21"/>
      <c r="B11" s="107"/>
      <c r="C11" s="107"/>
      <c r="D11" s="107"/>
      <c r="E11" s="107"/>
      <c r="F11" s="107"/>
      <c r="G11" s="107"/>
      <c r="H11" s="107"/>
      <c r="I11" s="107"/>
      <c r="J11" s="107"/>
      <c r="K11" s="107"/>
      <c r="L11" s="107"/>
      <c r="M11" s="24" t="s">
        <v>34</v>
      </c>
      <c r="N11" s="107"/>
      <c r="O11" s="107"/>
      <c r="P11" s="107"/>
      <c r="Q11" s="107"/>
      <c r="R11" s="107"/>
      <c r="S11" s="107"/>
      <c r="T11" s="107"/>
      <c r="U11" s="107"/>
      <c r="V11" s="107"/>
      <c r="W11" s="107"/>
    </row>
    <row r="12" spans="1:23" ht="16.5" customHeight="1">
      <c r="A12" s="21"/>
      <c r="B12" s="271" t="s">
        <v>124</v>
      </c>
      <c r="C12" s="257" t="s">
        <v>36</v>
      </c>
      <c r="D12" s="249" t="s">
        <v>37</v>
      </c>
      <c r="E12" s="249" t="s">
        <v>38</v>
      </c>
      <c r="F12" s="249" t="s">
        <v>39</v>
      </c>
      <c r="G12" s="108" t="s">
        <v>44</v>
      </c>
      <c r="H12" s="109" t="s">
        <v>45</v>
      </c>
      <c r="I12" s="270" t="s">
        <v>125</v>
      </c>
      <c r="J12" s="110" t="s">
        <v>46</v>
      </c>
      <c r="K12" s="111" t="s">
        <v>47</v>
      </c>
      <c r="L12" s="268" t="s">
        <v>48</v>
      </c>
      <c r="M12" s="255"/>
      <c r="N12" s="255"/>
      <c r="O12" s="255"/>
      <c r="P12" s="255"/>
      <c r="Q12" s="255"/>
      <c r="R12" s="255"/>
      <c r="S12" s="255"/>
      <c r="T12" s="11"/>
      <c r="U12" s="11"/>
      <c r="V12" s="11"/>
      <c r="W12" s="11"/>
    </row>
    <row r="13" spans="1:23" ht="16.5" customHeight="1">
      <c r="A13" s="21"/>
      <c r="B13" s="272"/>
      <c r="C13" s="250"/>
      <c r="D13" s="250"/>
      <c r="E13" s="250"/>
      <c r="F13" s="250"/>
      <c r="G13" s="34" t="s">
        <v>49</v>
      </c>
      <c r="H13" s="112" t="s">
        <v>126</v>
      </c>
      <c r="I13" s="231"/>
      <c r="J13" s="113" t="s">
        <v>44</v>
      </c>
      <c r="K13" s="114" t="s">
        <v>54</v>
      </c>
      <c r="L13" s="115" t="s">
        <v>56</v>
      </c>
      <c r="M13" s="116" t="s">
        <v>56</v>
      </c>
      <c r="N13" s="117" t="s">
        <v>58</v>
      </c>
      <c r="O13" s="118" t="s">
        <v>58</v>
      </c>
      <c r="P13" s="117" t="s">
        <v>60</v>
      </c>
      <c r="Q13" s="118" t="s">
        <v>60</v>
      </c>
      <c r="R13" s="118" t="s">
        <v>62</v>
      </c>
      <c r="S13" s="118" t="s">
        <v>62</v>
      </c>
      <c r="T13" s="11"/>
      <c r="U13" s="11"/>
      <c r="V13" s="11"/>
      <c r="W13" s="11"/>
    </row>
    <row r="14" spans="1:23" ht="36.75" customHeight="1">
      <c r="A14" s="21"/>
      <c r="B14" s="272"/>
      <c r="C14" s="81" t="s">
        <v>127</v>
      </c>
      <c r="D14" s="119" t="s">
        <v>128</v>
      </c>
      <c r="E14" s="120" t="s">
        <v>98</v>
      </c>
      <c r="F14" s="120" t="s">
        <v>129</v>
      </c>
      <c r="G14" s="121" t="s">
        <v>100</v>
      </c>
      <c r="H14" s="122">
        <v>1</v>
      </c>
      <c r="I14" s="307"/>
      <c r="J14" s="123">
        <v>270000</v>
      </c>
      <c r="K14" s="124"/>
      <c r="L14" s="125">
        <f t="shared" ref="L14:L23" si="0">I14*H14/12*18</f>
        <v>0</v>
      </c>
      <c r="M14" s="51">
        <f>J14/12*18</f>
        <v>405000</v>
      </c>
      <c r="N14" s="52">
        <f t="shared" ref="N14:N23" si="1">H14*I14</f>
        <v>0</v>
      </c>
      <c r="O14" s="53">
        <f>J14</f>
        <v>270000</v>
      </c>
      <c r="P14" s="52">
        <f t="shared" ref="P14:P23" si="2">H14*I14</f>
        <v>0</v>
      </c>
      <c r="Q14" s="53">
        <f>J14</f>
        <v>270000</v>
      </c>
      <c r="R14" s="54">
        <f t="shared" ref="R14:R23" si="3">H14*I14</f>
        <v>0</v>
      </c>
      <c r="S14" s="53">
        <f>Q14</f>
        <v>270000</v>
      </c>
      <c r="T14" s="11"/>
      <c r="U14" s="11"/>
      <c r="V14" s="11"/>
      <c r="W14" s="11"/>
    </row>
    <row r="15" spans="1:23" ht="16.5" customHeight="1">
      <c r="A15" s="21"/>
      <c r="B15" s="272"/>
      <c r="C15" s="217" t="s">
        <v>130</v>
      </c>
      <c r="D15" s="267" t="s">
        <v>131</v>
      </c>
      <c r="E15" s="44" t="s">
        <v>132</v>
      </c>
      <c r="F15" s="83"/>
      <c r="G15" s="126" t="s">
        <v>133</v>
      </c>
      <c r="H15" s="127">
        <v>180</v>
      </c>
      <c r="I15" s="308"/>
      <c r="J15" s="128">
        <v>900</v>
      </c>
      <c r="K15" s="124"/>
      <c r="L15" s="125">
        <f t="shared" si="0"/>
        <v>0</v>
      </c>
      <c r="M15" s="80">
        <f t="shared" ref="M15:M16" si="4">($H15*J15/12)*18</f>
        <v>243000</v>
      </c>
      <c r="N15" s="52">
        <f t="shared" si="1"/>
        <v>0</v>
      </c>
      <c r="O15" s="56">
        <f>H15*J15</f>
        <v>162000</v>
      </c>
      <c r="P15" s="52">
        <f t="shared" si="2"/>
        <v>0</v>
      </c>
      <c r="Q15" s="56">
        <f>H15*J15</f>
        <v>162000</v>
      </c>
      <c r="R15" s="54">
        <f t="shared" si="3"/>
        <v>0</v>
      </c>
      <c r="S15" s="56">
        <f>H15*J15</f>
        <v>162000</v>
      </c>
      <c r="T15" s="11"/>
      <c r="U15" s="11"/>
      <c r="V15" s="11"/>
      <c r="W15" s="11"/>
    </row>
    <row r="16" spans="1:23" ht="16.5" customHeight="1">
      <c r="A16" s="21"/>
      <c r="B16" s="272"/>
      <c r="C16" s="218"/>
      <c r="D16" s="221"/>
      <c r="E16" s="129" t="s">
        <v>134</v>
      </c>
      <c r="F16" s="129"/>
      <c r="G16" s="130" t="s">
        <v>135</v>
      </c>
      <c r="H16" s="131">
        <v>4150</v>
      </c>
      <c r="I16" s="308"/>
      <c r="J16" s="128">
        <v>105</v>
      </c>
      <c r="K16" s="124"/>
      <c r="L16" s="125">
        <f t="shared" si="0"/>
        <v>0</v>
      </c>
      <c r="M16" s="80">
        <f t="shared" si="4"/>
        <v>653625</v>
      </c>
      <c r="N16" s="52">
        <f t="shared" si="1"/>
        <v>0</v>
      </c>
      <c r="O16" s="56">
        <f>$H16*J16</f>
        <v>435750</v>
      </c>
      <c r="P16" s="52">
        <f t="shared" si="2"/>
        <v>0</v>
      </c>
      <c r="Q16" s="56">
        <f>$H16*J16</f>
        <v>435750</v>
      </c>
      <c r="R16" s="54">
        <f t="shared" si="3"/>
        <v>0</v>
      </c>
      <c r="S16" s="56">
        <f>$H16*J16</f>
        <v>435750</v>
      </c>
      <c r="T16" s="11"/>
      <c r="U16" s="11"/>
      <c r="V16" s="11"/>
      <c r="W16" s="11"/>
    </row>
    <row r="17" spans="1:23" ht="28.5" customHeight="1">
      <c r="A17" s="21"/>
      <c r="B17" s="272"/>
      <c r="C17" s="218"/>
      <c r="D17" s="221"/>
      <c r="E17" s="132" t="s">
        <v>136</v>
      </c>
      <c r="F17" s="120"/>
      <c r="G17" s="133" t="s">
        <v>137</v>
      </c>
      <c r="H17" s="134" t="s">
        <v>138</v>
      </c>
      <c r="I17" s="308"/>
      <c r="J17" s="135">
        <v>15.5</v>
      </c>
      <c r="K17" s="124"/>
      <c r="L17" s="125">
        <f t="shared" si="0"/>
        <v>0</v>
      </c>
      <c r="M17" s="80">
        <f>($H17*J17*14)</f>
        <v>7595</v>
      </c>
      <c r="N17" s="52">
        <f t="shared" si="1"/>
        <v>0</v>
      </c>
      <c r="O17" s="56">
        <f>J17*H17*12</f>
        <v>6510</v>
      </c>
      <c r="P17" s="52">
        <f t="shared" si="2"/>
        <v>0</v>
      </c>
      <c r="Q17" s="56">
        <f>J17*H17*12</f>
        <v>6510</v>
      </c>
      <c r="R17" s="54">
        <f t="shared" si="3"/>
        <v>0</v>
      </c>
      <c r="S17" s="56">
        <f>J17*H17*12</f>
        <v>6510</v>
      </c>
      <c r="T17" s="11"/>
      <c r="U17" s="11"/>
      <c r="V17" s="11"/>
      <c r="W17" s="11"/>
    </row>
    <row r="18" spans="1:23" ht="16.5" customHeight="1">
      <c r="A18" s="21"/>
      <c r="B18" s="272"/>
      <c r="C18" s="218"/>
      <c r="D18" s="221"/>
      <c r="E18" s="132" t="s">
        <v>139</v>
      </c>
      <c r="F18" s="120"/>
      <c r="G18" s="133" t="s">
        <v>140</v>
      </c>
      <c r="H18" s="136">
        <v>2400</v>
      </c>
      <c r="I18" s="308"/>
      <c r="J18" s="135">
        <v>0.08</v>
      </c>
      <c r="K18" s="124"/>
      <c r="L18" s="125">
        <f t="shared" si="0"/>
        <v>0</v>
      </c>
      <c r="M18" s="80">
        <f>($H18*J18/12)*18</f>
        <v>288</v>
      </c>
      <c r="N18" s="52">
        <f t="shared" si="1"/>
        <v>0</v>
      </c>
      <c r="O18" s="80">
        <f t="shared" ref="O18:O19" si="5">J18*H18</f>
        <v>192</v>
      </c>
      <c r="P18" s="52">
        <f t="shared" si="2"/>
        <v>0</v>
      </c>
      <c r="Q18" s="80">
        <f t="shared" ref="Q18:Q19" si="6">J18*H18</f>
        <v>192</v>
      </c>
      <c r="R18" s="54">
        <f t="shared" si="3"/>
        <v>0</v>
      </c>
      <c r="S18" s="80">
        <f t="shared" ref="S18:S19" si="7">J18*H18</f>
        <v>192</v>
      </c>
      <c r="T18" s="11"/>
      <c r="U18" s="11"/>
      <c r="V18" s="11"/>
      <c r="W18" s="11"/>
    </row>
    <row r="19" spans="1:23" ht="16.5" customHeight="1">
      <c r="A19" s="21"/>
      <c r="B19" s="272"/>
      <c r="C19" s="219"/>
      <c r="D19" s="222"/>
      <c r="E19" s="137" t="s">
        <v>141</v>
      </c>
      <c r="F19" s="120"/>
      <c r="G19" s="138" t="s">
        <v>100</v>
      </c>
      <c r="H19" s="139" t="s">
        <v>117</v>
      </c>
      <c r="I19" s="308"/>
      <c r="J19" s="135">
        <v>85000</v>
      </c>
      <c r="K19" s="124"/>
      <c r="L19" s="125">
        <f t="shared" si="0"/>
        <v>0</v>
      </c>
      <c r="M19" s="57">
        <f>J19*H19/12*18</f>
        <v>127500</v>
      </c>
      <c r="N19" s="52">
        <f t="shared" si="1"/>
        <v>0</v>
      </c>
      <c r="O19" s="80">
        <f t="shared" si="5"/>
        <v>85000</v>
      </c>
      <c r="P19" s="52">
        <f t="shared" si="2"/>
        <v>0</v>
      </c>
      <c r="Q19" s="80">
        <f t="shared" si="6"/>
        <v>85000</v>
      </c>
      <c r="R19" s="54">
        <f t="shared" si="3"/>
        <v>0</v>
      </c>
      <c r="S19" s="80">
        <f t="shared" si="7"/>
        <v>85000</v>
      </c>
      <c r="T19" s="11"/>
      <c r="U19" s="11"/>
      <c r="V19" s="11"/>
      <c r="W19" s="11"/>
    </row>
    <row r="20" spans="1:23" ht="36" customHeight="1">
      <c r="A20" s="21"/>
      <c r="B20" s="272"/>
      <c r="C20" s="140" t="s">
        <v>142</v>
      </c>
      <c r="D20" s="82" t="s">
        <v>143</v>
      </c>
      <c r="E20" s="44" t="s">
        <v>134</v>
      </c>
      <c r="F20" s="44"/>
      <c r="G20" s="121" t="s">
        <v>135</v>
      </c>
      <c r="H20" s="127">
        <v>3800</v>
      </c>
      <c r="I20" s="308"/>
      <c r="J20" s="128">
        <v>218.86</v>
      </c>
      <c r="K20" s="124"/>
      <c r="L20" s="125">
        <f t="shared" si="0"/>
        <v>0</v>
      </c>
      <c r="M20" s="80">
        <f t="shared" ref="M20:M21" si="8">($H20*J20/12)*18</f>
        <v>1247502</v>
      </c>
      <c r="N20" s="52">
        <f t="shared" si="1"/>
        <v>0</v>
      </c>
      <c r="O20" s="56">
        <f t="shared" ref="O20:O22" si="9">$H20*J20</f>
        <v>831668</v>
      </c>
      <c r="P20" s="52">
        <f t="shared" si="2"/>
        <v>0</v>
      </c>
      <c r="Q20" s="56">
        <f t="shared" ref="Q20:Q22" si="10">$H20*J20</f>
        <v>831668</v>
      </c>
      <c r="R20" s="54">
        <f t="shared" si="3"/>
        <v>0</v>
      </c>
      <c r="S20" s="56">
        <f t="shared" ref="S20:S22" si="11">$H20*J20</f>
        <v>831668</v>
      </c>
      <c r="T20" s="11"/>
      <c r="U20" s="11"/>
      <c r="V20" s="11"/>
      <c r="W20" s="11"/>
    </row>
    <row r="21" spans="1:23" ht="62.25" customHeight="1">
      <c r="A21" s="21"/>
      <c r="B21" s="272"/>
      <c r="C21" s="140" t="s">
        <v>144</v>
      </c>
      <c r="D21" s="82" t="s">
        <v>145</v>
      </c>
      <c r="E21" s="44" t="s">
        <v>98</v>
      </c>
      <c r="F21" s="44"/>
      <c r="G21" s="121" t="s">
        <v>100</v>
      </c>
      <c r="H21" s="141" t="s">
        <v>117</v>
      </c>
      <c r="I21" s="308"/>
      <c r="J21" s="128">
        <v>200000</v>
      </c>
      <c r="K21" s="124"/>
      <c r="L21" s="125">
        <f t="shared" si="0"/>
        <v>0</v>
      </c>
      <c r="M21" s="80">
        <f t="shared" si="8"/>
        <v>300000</v>
      </c>
      <c r="N21" s="52">
        <f t="shared" si="1"/>
        <v>0</v>
      </c>
      <c r="O21" s="56">
        <f t="shared" si="9"/>
        <v>200000</v>
      </c>
      <c r="P21" s="52">
        <f t="shared" si="2"/>
        <v>0</v>
      </c>
      <c r="Q21" s="56">
        <f t="shared" si="10"/>
        <v>200000</v>
      </c>
      <c r="R21" s="54">
        <f t="shared" si="3"/>
        <v>0</v>
      </c>
      <c r="S21" s="56">
        <f t="shared" si="11"/>
        <v>200000</v>
      </c>
      <c r="T21" s="11"/>
      <c r="U21" s="11"/>
      <c r="V21" s="11"/>
      <c r="W21" s="11"/>
    </row>
    <row r="22" spans="1:23" ht="16.5" customHeight="1">
      <c r="A22" s="21"/>
      <c r="B22" s="272"/>
      <c r="C22" s="140" t="s">
        <v>146</v>
      </c>
      <c r="D22" s="82" t="s">
        <v>147</v>
      </c>
      <c r="E22" s="44" t="s">
        <v>98</v>
      </c>
      <c r="F22" s="44"/>
      <c r="G22" s="121" t="s">
        <v>100</v>
      </c>
      <c r="H22" s="141" t="s">
        <v>117</v>
      </c>
      <c r="I22" s="308"/>
      <c r="J22" s="128">
        <v>39000</v>
      </c>
      <c r="K22" s="124"/>
      <c r="L22" s="125">
        <f t="shared" si="0"/>
        <v>0</v>
      </c>
      <c r="M22" s="80">
        <f>H22*J22/12*18</f>
        <v>58500</v>
      </c>
      <c r="N22" s="52">
        <f t="shared" si="1"/>
        <v>0</v>
      </c>
      <c r="O22" s="56">
        <f t="shared" si="9"/>
        <v>39000</v>
      </c>
      <c r="P22" s="52">
        <f t="shared" si="2"/>
        <v>0</v>
      </c>
      <c r="Q22" s="56">
        <f t="shared" si="10"/>
        <v>39000</v>
      </c>
      <c r="R22" s="54">
        <f t="shared" si="3"/>
        <v>0</v>
      </c>
      <c r="S22" s="56">
        <f t="shared" si="11"/>
        <v>39000</v>
      </c>
      <c r="T22" s="11"/>
      <c r="U22" s="11"/>
      <c r="V22" s="11"/>
      <c r="W22" s="11"/>
    </row>
    <row r="23" spans="1:23" ht="16.5" customHeight="1">
      <c r="A23" s="21"/>
      <c r="B23" s="272"/>
      <c r="C23" s="140" t="s">
        <v>148</v>
      </c>
      <c r="D23" s="86" t="s">
        <v>149</v>
      </c>
      <c r="E23" s="120" t="s">
        <v>98</v>
      </c>
      <c r="F23" s="142"/>
      <c r="G23" s="121" t="s">
        <v>150</v>
      </c>
      <c r="H23" s="141" t="s">
        <v>151</v>
      </c>
      <c r="I23" s="308"/>
      <c r="J23" s="143">
        <v>80</v>
      </c>
      <c r="K23" s="124"/>
      <c r="L23" s="125">
        <f t="shared" si="0"/>
        <v>0</v>
      </c>
      <c r="M23" s="144">
        <f>(J23*H23/12)*18</f>
        <v>360000</v>
      </c>
      <c r="N23" s="52">
        <f t="shared" si="1"/>
        <v>0</v>
      </c>
      <c r="O23" s="75">
        <f>H23*J23</f>
        <v>240000</v>
      </c>
      <c r="P23" s="52">
        <f t="shared" si="2"/>
        <v>0</v>
      </c>
      <c r="Q23" s="75">
        <f>H23*J23</f>
        <v>240000</v>
      </c>
      <c r="R23" s="54">
        <f t="shared" si="3"/>
        <v>0</v>
      </c>
      <c r="S23" s="75">
        <f>H23*J23</f>
        <v>240000</v>
      </c>
      <c r="T23" s="11"/>
      <c r="U23" s="11"/>
      <c r="V23" s="11"/>
      <c r="W23" s="11"/>
    </row>
    <row r="24" spans="1:23" ht="16.5" customHeight="1">
      <c r="A24" s="21"/>
      <c r="B24" s="272"/>
      <c r="C24" s="145" t="s">
        <v>152</v>
      </c>
      <c r="D24" s="86" t="s">
        <v>114</v>
      </c>
      <c r="E24" s="120" t="s">
        <v>115</v>
      </c>
      <c r="F24" s="44"/>
      <c r="G24" s="121" t="s">
        <v>116</v>
      </c>
      <c r="H24" s="141" t="s">
        <v>117</v>
      </c>
      <c r="I24" s="308"/>
      <c r="J24" s="146">
        <v>301500.49</v>
      </c>
      <c r="K24" s="147">
        <f>J24</f>
        <v>301500.49</v>
      </c>
      <c r="L24" s="85"/>
      <c r="M24" s="49"/>
      <c r="N24" s="85"/>
      <c r="O24" s="49"/>
      <c r="P24" s="85"/>
      <c r="Q24" s="49"/>
      <c r="R24" s="85"/>
      <c r="S24" s="49"/>
      <c r="T24" s="11"/>
      <c r="U24" s="11"/>
      <c r="V24" s="11"/>
      <c r="W24" s="11"/>
    </row>
    <row r="25" spans="1:23" ht="16.5" customHeight="1">
      <c r="A25" s="21"/>
      <c r="B25" s="91"/>
      <c r="C25" s="92"/>
      <c r="D25" s="11"/>
      <c r="E25" s="93"/>
      <c r="F25" s="93"/>
      <c r="G25" s="94"/>
      <c r="H25" s="105"/>
      <c r="I25" s="95"/>
      <c r="J25" s="101" t="s">
        <v>119</v>
      </c>
      <c r="K25" s="102">
        <f>SUM(K14:K24)</f>
        <v>301500.49</v>
      </c>
      <c r="L25" s="98">
        <f>SUM(L14:L23)</f>
        <v>0</v>
      </c>
      <c r="M25" s="99">
        <f>SUM(M14:M24)</f>
        <v>3403010</v>
      </c>
      <c r="N25" s="99">
        <f>SUM(N14:N23)</f>
        <v>0</v>
      </c>
      <c r="O25" s="99">
        <f>SUM(O14:O24)</f>
        <v>2270120</v>
      </c>
      <c r="P25" s="99">
        <f>SUM(P14:P23)</f>
        <v>0</v>
      </c>
      <c r="Q25" s="99">
        <f>SUM(Q14:Q24)</f>
        <v>2270120</v>
      </c>
      <c r="R25" s="99">
        <f>SUM(R14:R23)</f>
        <v>0</v>
      </c>
      <c r="S25" s="99">
        <f>SUM(S14:S24)</f>
        <v>2270120</v>
      </c>
      <c r="T25" s="11"/>
      <c r="U25" s="11"/>
      <c r="V25" s="11"/>
      <c r="W25" s="11"/>
    </row>
    <row r="26" spans="1:23" ht="16.5" customHeight="1">
      <c r="A26" s="21"/>
      <c r="B26" s="91"/>
      <c r="C26" s="92"/>
      <c r="D26" s="11"/>
      <c r="E26" s="93"/>
      <c r="F26" s="93"/>
      <c r="G26" s="94"/>
      <c r="H26" s="105"/>
      <c r="I26" s="95"/>
      <c r="J26" s="101" t="s">
        <v>120</v>
      </c>
      <c r="K26" s="102"/>
      <c r="L26" s="148">
        <f>L25/18</f>
        <v>0</v>
      </c>
      <c r="M26" s="102">
        <f t="shared" ref="M26:S26" si="12">M25/12</f>
        <v>283584.16666666669</v>
      </c>
      <c r="N26" s="102">
        <f t="shared" si="12"/>
        <v>0</v>
      </c>
      <c r="O26" s="102">
        <f t="shared" si="12"/>
        <v>189176.66666666666</v>
      </c>
      <c r="P26" s="102">
        <f t="shared" si="12"/>
        <v>0</v>
      </c>
      <c r="Q26" s="102">
        <f t="shared" si="12"/>
        <v>189176.66666666666</v>
      </c>
      <c r="R26" s="102">
        <f t="shared" si="12"/>
        <v>0</v>
      </c>
      <c r="S26" s="102">
        <f t="shared" si="12"/>
        <v>189176.66666666666</v>
      </c>
      <c r="T26" s="11"/>
      <c r="U26" s="11"/>
      <c r="V26" s="11"/>
      <c r="W26" s="11"/>
    </row>
    <row r="27" spans="1:23" ht="16.5" customHeight="1">
      <c r="A27" s="103"/>
      <c r="B27" s="91"/>
      <c r="C27" s="92"/>
      <c r="D27" s="11"/>
      <c r="E27" s="93"/>
      <c r="F27" s="93"/>
      <c r="G27" s="94"/>
      <c r="H27" s="105"/>
      <c r="I27" s="95"/>
      <c r="J27" s="149" t="s">
        <v>121</v>
      </c>
      <c r="K27" s="104"/>
      <c r="L27" s="104"/>
      <c r="M27" s="104">
        <f>SUM(K25:M25)</f>
        <v>3704510.49</v>
      </c>
      <c r="N27" s="104"/>
      <c r="O27" s="104">
        <f>SUM(O14:O24)</f>
        <v>2270120</v>
      </c>
      <c r="P27" s="104"/>
      <c r="Q27" s="104">
        <f>SUM(Q14:Q24)</f>
        <v>2270120</v>
      </c>
      <c r="R27" s="104"/>
      <c r="S27" s="104">
        <f>SUM(S14:S24)</f>
        <v>2270120</v>
      </c>
      <c r="T27" s="11"/>
      <c r="U27" s="11"/>
      <c r="V27" s="11"/>
      <c r="W27" s="11"/>
    </row>
    <row r="28" spans="1:23" ht="16.5" customHeight="1">
      <c r="A28" s="103"/>
      <c r="B28" s="91"/>
      <c r="C28" s="92"/>
      <c r="D28" s="11"/>
      <c r="E28" s="93"/>
      <c r="F28" s="93"/>
      <c r="G28" s="94"/>
      <c r="H28" s="105"/>
      <c r="I28" s="95"/>
      <c r="J28" s="149" t="s">
        <v>122</v>
      </c>
      <c r="K28" s="104"/>
      <c r="L28" s="104"/>
      <c r="M28" s="104">
        <f>M27*1.21</f>
        <v>4482457.6929000001</v>
      </c>
      <c r="N28" s="104"/>
      <c r="O28" s="104">
        <f>O27*1.21</f>
        <v>2746845.1999999997</v>
      </c>
      <c r="P28" s="104"/>
      <c r="Q28" s="104">
        <f>Q27*1.21</f>
        <v>2746845.1999999997</v>
      </c>
      <c r="R28" s="104"/>
      <c r="S28" s="104">
        <f>S27*1.21</f>
        <v>2746845.1999999997</v>
      </c>
      <c r="T28" s="11"/>
      <c r="U28" s="11"/>
      <c r="V28" s="11"/>
      <c r="W28" s="11"/>
    </row>
    <row r="29" spans="1:23" ht="16.5" customHeight="1">
      <c r="A29" s="103"/>
      <c r="B29" s="91"/>
      <c r="C29" s="92"/>
      <c r="D29" s="11"/>
      <c r="E29" s="93"/>
      <c r="F29" s="93"/>
      <c r="G29" s="94"/>
      <c r="H29" s="105"/>
      <c r="I29" s="105"/>
      <c r="J29" s="105"/>
      <c r="K29" s="11"/>
      <c r="L29" s="11"/>
      <c r="M29" s="11"/>
      <c r="N29" s="150"/>
      <c r="O29" s="150"/>
      <c r="P29" s="150"/>
      <c r="Q29" s="150"/>
      <c r="R29" s="150"/>
      <c r="S29" s="150"/>
      <c r="T29" s="11"/>
      <c r="U29" s="11"/>
      <c r="V29" s="11"/>
      <c r="W29" s="11"/>
    </row>
    <row r="30" spans="1:23" ht="16.5" customHeight="1">
      <c r="A30" s="103"/>
      <c r="B30" s="91"/>
      <c r="C30" s="92"/>
      <c r="D30" s="11"/>
      <c r="E30" s="93"/>
      <c r="F30" s="93"/>
      <c r="G30" s="94"/>
      <c r="H30" s="105"/>
      <c r="I30" s="105"/>
      <c r="J30" s="105"/>
      <c r="K30" s="11"/>
      <c r="L30" s="11"/>
      <c r="M30" s="11"/>
      <c r="N30" s="150"/>
      <c r="O30" s="150"/>
      <c r="P30" s="150"/>
      <c r="Q30" s="150"/>
      <c r="R30" s="150"/>
      <c r="S30" s="150"/>
      <c r="T30" s="11"/>
      <c r="U30" s="11"/>
      <c r="V30" s="11"/>
      <c r="W30" s="11"/>
    </row>
    <row r="31" spans="1:23">
      <c r="N31" s="150"/>
      <c r="O31" s="150"/>
      <c r="P31" s="150"/>
      <c r="Q31" s="150"/>
      <c r="R31" s="150"/>
      <c r="S31" s="150"/>
    </row>
    <row r="32" spans="1:23">
      <c r="N32" s="150"/>
      <c r="O32" s="150"/>
      <c r="P32" s="150"/>
      <c r="Q32" s="150"/>
      <c r="R32" s="150"/>
      <c r="S32" s="150"/>
    </row>
    <row r="33" spans="14:19">
      <c r="N33" s="150"/>
      <c r="O33" s="150"/>
      <c r="P33" s="150"/>
      <c r="Q33" s="150"/>
      <c r="R33" s="150"/>
      <c r="S33" s="150"/>
    </row>
    <row r="34" spans="14:19">
      <c r="N34" s="150"/>
      <c r="O34" s="150"/>
      <c r="P34" s="150"/>
      <c r="Q34" s="150"/>
      <c r="R34" s="150"/>
      <c r="S34" s="150"/>
    </row>
    <row r="35" spans="14:19">
      <c r="N35" s="150"/>
      <c r="O35" s="150"/>
      <c r="P35" s="150"/>
      <c r="Q35" s="150"/>
      <c r="R35" s="150"/>
      <c r="S35" s="150"/>
    </row>
    <row r="36" spans="14:19">
      <c r="N36" s="150"/>
      <c r="O36" s="150"/>
      <c r="P36" s="150"/>
      <c r="Q36" s="150"/>
      <c r="R36" s="150"/>
      <c r="S36" s="150"/>
    </row>
    <row r="37" spans="14:19">
      <c r="N37" s="150"/>
      <c r="O37" s="150"/>
      <c r="P37" s="150"/>
      <c r="Q37" s="150"/>
      <c r="R37" s="150"/>
      <c r="S37" s="150"/>
    </row>
    <row r="38" spans="14:19">
      <c r="N38" s="150"/>
      <c r="O38" s="150"/>
      <c r="P38" s="150"/>
      <c r="Q38" s="150"/>
      <c r="R38" s="150"/>
      <c r="S38" s="150"/>
    </row>
    <row r="39" spans="14:19">
      <c r="N39" s="150"/>
      <c r="O39" s="150"/>
      <c r="P39" s="150"/>
      <c r="Q39" s="150"/>
      <c r="R39" s="150"/>
      <c r="S39" s="150"/>
    </row>
    <row r="40" spans="14:19">
      <c r="N40" s="150"/>
      <c r="O40" s="150"/>
      <c r="P40" s="150"/>
      <c r="Q40" s="150"/>
      <c r="R40" s="150"/>
      <c r="S40" s="150"/>
    </row>
    <row r="41" spans="14:19">
      <c r="N41" s="150"/>
      <c r="O41" s="150"/>
      <c r="P41" s="150"/>
      <c r="Q41" s="150"/>
      <c r="R41" s="150"/>
      <c r="S41" s="150"/>
    </row>
    <row r="42" spans="14:19">
      <c r="N42" s="150"/>
      <c r="O42" s="150"/>
      <c r="P42" s="150"/>
      <c r="Q42" s="150"/>
      <c r="R42" s="150"/>
      <c r="S42" s="150"/>
    </row>
    <row r="43" spans="14:19">
      <c r="N43" s="150"/>
      <c r="O43" s="150"/>
      <c r="P43" s="150"/>
      <c r="Q43" s="150"/>
      <c r="R43" s="150"/>
      <c r="S43" s="150"/>
    </row>
    <row r="44" spans="14:19">
      <c r="N44" s="150"/>
      <c r="O44" s="150"/>
      <c r="P44" s="150"/>
      <c r="Q44" s="150"/>
      <c r="R44" s="150"/>
      <c r="S44" s="150"/>
    </row>
    <row r="45" spans="14:19">
      <c r="N45" s="150"/>
      <c r="O45" s="150"/>
      <c r="P45" s="150"/>
      <c r="Q45" s="150"/>
      <c r="R45" s="150"/>
      <c r="S45" s="150"/>
    </row>
    <row r="46" spans="14:19">
      <c r="N46" s="150"/>
      <c r="O46" s="150"/>
      <c r="P46" s="150"/>
      <c r="Q46" s="150"/>
      <c r="R46" s="150"/>
      <c r="S46" s="150"/>
    </row>
    <row r="47" spans="14:19">
      <c r="N47" s="150"/>
      <c r="O47" s="150"/>
      <c r="P47" s="150"/>
      <c r="Q47" s="150"/>
      <c r="R47" s="150"/>
      <c r="S47" s="150"/>
    </row>
    <row r="48" spans="14:19">
      <c r="N48" s="150"/>
      <c r="O48" s="150"/>
      <c r="P48" s="150"/>
      <c r="Q48" s="150"/>
      <c r="R48" s="150"/>
      <c r="S48" s="150"/>
    </row>
    <row r="49" spans="14:19">
      <c r="N49" s="150"/>
      <c r="O49" s="150"/>
      <c r="P49" s="150"/>
      <c r="Q49" s="150"/>
      <c r="R49" s="150"/>
      <c r="S49" s="150"/>
    </row>
    <row r="50" spans="14:19">
      <c r="N50" s="150"/>
      <c r="O50" s="150"/>
      <c r="P50" s="150"/>
      <c r="Q50" s="150"/>
      <c r="R50" s="150"/>
      <c r="S50" s="150"/>
    </row>
    <row r="51" spans="14:19">
      <c r="N51" s="150"/>
      <c r="O51" s="150"/>
      <c r="P51" s="150"/>
      <c r="Q51" s="150"/>
      <c r="R51" s="150"/>
      <c r="S51" s="150"/>
    </row>
    <row r="52" spans="14:19">
      <c r="N52" s="150"/>
      <c r="O52" s="150"/>
      <c r="P52" s="150"/>
      <c r="Q52" s="150"/>
      <c r="R52" s="150"/>
      <c r="S52" s="150"/>
    </row>
    <row r="53" spans="14:19">
      <c r="N53" s="150"/>
      <c r="O53" s="150"/>
      <c r="P53" s="150"/>
      <c r="Q53" s="150"/>
      <c r="R53" s="150"/>
      <c r="S53" s="150"/>
    </row>
    <row r="54" spans="14:19">
      <c r="N54" s="150"/>
      <c r="O54" s="150"/>
      <c r="P54" s="150"/>
      <c r="Q54" s="150"/>
      <c r="R54" s="150"/>
      <c r="S54" s="150"/>
    </row>
    <row r="55" spans="14:19">
      <c r="N55" s="150"/>
      <c r="O55" s="150"/>
      <c r="P55" s="150"/>
      <c r="Q55" s="150"/>
      <c r="R55" s="150"/>
      <c r="S55" s="150"/>
    </row>
    <row r="56" spans="14:19">
      <c r="N56" s="150"/>
      <c r="O56" s="150"/>
      <c r="P56" s="150"/>
      <c r="Q56" s="150"/>
      <c r="R56" s="150"/>
      <c r="S56" s="150"/>
    </row>
    <row r="57" spans="14:19">
      <c r="N57" s="150"/>
      <c r="O57" s="150"/>
      <c r="P57" s="150"/>
      <c r="Q57" s="150"/>
      <c r="R57" s="150"/>
      <c r="S57" s="150"/>
    </row>
    <row r="58" spans="14:19">
      <c r="N58" s="150"/>
      <c r="O58" s="150"/>
      <c r="P58" s="150"/>
      <c r="Q58" s="150"/>
      <c r="R58" s="150"/>
      <c r="S58" s="150"/>
    </row>
    <row r="59" spans="14:19">
      <c r="N59" s="150"/>
      <c r="O59" s="150"/>
      <c r="P59" s="150"/>
      <c r="Q59" s="150"/>
      <c r="R59" s="150"/>
      <c r="S59" s="150"/>
    </row>
    <row r="60" spans="14:19">
      <c r="N60" s="150"/>
      <c r="O60" s="150"/>
      <c r="P60" s="150"/>
      <c r="Q60" s="150"/>
      <c r="R60" s="150"/>
      <c r="S60" s="150"/>
    </row>
    <row r="61" spans="14:19">
      <c r="N61" s="150"/>
      <c r="O61" s="150"/>
      <c r="P61" s="150"/>
      <c r="Q61" s="150"/>
      <c r="R61" s="150"/>
      <c r="S61" s="150"/>
    </row>
    <row r="62" spans="14:19">
      <c r="N62" s="150"/>
      <c r="O62" s="150"/>
      <c r="P62" s="150"/>
      <c r="Q62" s="150"/>
      <c r="R62" s="150"/>
      <c r="S62" s="150"/>
    </row>
    <row r="63" spans="14:19">
      <c r="N63" s="150"/>
      <c r="O63" s="150"/>
      <c r="P63" s="150"/>
      <c r="Q63" s="150"/>
      <c r="R63" s="150"/>
      <c r="S63" s="150"/>
    </row>
    <row r="64" spans="14:19">
      <c r="N64" s="150"/>
      <c r="O64" s="150"/>
      <c r="P64" s="150"/>
      <c r="Q64" s="150"/>
      <c r="R64" s="150"/>
      <c r="S64" s="150"/>
    </row>
    <row r="65" spans="14:19">
      <c r="N65" s="150"/>
      <c r="O65" s="150"/>
      <c r="P65" s="150"/>
      <c r="Q65" s="150"/>
      <c r="R65" s="150"/>
      <c r="S65" s="150"/>
    </row>
    <row r="66" spans="14:19">
      <c r="N66" s="150"/>
      <c r="O66" s="150"/>
      <c r="P66" s="150"/>
      <c r="Q66" s="150"/>
      <c r="R66" s="150"/>
      <c r="S66" s="150"/>
    </row>
    <row r="67" spans="14:19">
      <c r="N67" s="150"/>
      <c r="O67" s="150"/>
      <c r="P67" s="150"/>
      <c r="Q67" s="150"/>
      <c r="R67" s="150"/>
      <c r="S67" s="150"/>
    </row>
  </sheetData>
  <sheetProtection password="CF76" sheet="1" objects="1" scenarios="1" selectLockedCells="1"/>
  <mergeCells count="13">
    <mergeCell ref="F12:F13"/>
    <mergeCell ref="L12:S12"/>
    <mergeCell ref="B1:W1"/>
    <mergeCell ref="B5:W9"/>
    <mergeCell ref="B3:W3"/>
    <mergeCell ref="M10:O10"/>
    <mergeCell ref="I12:I13"/>
    <mergeCell ref="B12:B24"/>
    <mergeCell ref="D15:D19"/>
    <mergeCell ref="C15:C19"/>
    <mergeCell ref="C12:C13"/>
    <mergeCell ref="D12:D13"/>
    <mergeCell ref="E12:E13"/>
  </mergeCells>
  <conditionalFormatting sqref="I14:I26 L14:L26">
    <cfRule type="expression" dxfId="4" priority="1">
      <formula>I14:I26&gt;J14:J26</formula>
    </cfRule>
  </conditionalFormatting>
  <conditionalFormatting sqref="N14:N24 P14:P24">
    <cfRule type="expression" dxfId="3" priority="2">
      <formula>N14:N24&gt;O14:O24</formula>
    </cfRule>
  </conditionalFormatting>
  <conditionalFormatting sqref="P14:P24">
    <cfRule type="expression" dxfId="2" priority="3">
      <formula>P14:P24&gt;Q14:Q24</formula>
    </cfRule>
  </conditionalFormatting>
  <conditionalFormatting sqref="R14:R24">
    <cfRule type="expression" dxfId="1" priority="4">
      <formula>R14:R24&gt;S14:S24</formula>
    </cfRule>
  </conditionalFormatting>
  <pageMargins left="0.7" right="0.7" top="0.75" bottom="0.75" header="0" footer="0"/>
  <pageSetup paperSize="8"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B6D7A8"/>
    <pageSetUpPr fitToPage="1"/>
  </sheetPr>
  <dimension ref="A1:V72"/>
  <sheetViews>
    <sheetView showGridLines="0" tabSelected="1" workbookViewId="0">
      <selection activeCell="J15" sqref="J15"/>
    </sheetView>
  </sheetViews>
  <sheetFormatPr baseColWidth="10" defaultColWidth="14.42578125" defaultRowHeight="15" customHeight="1"/>
  <cols>
    <col min="1" max="1" width="3.28515625" customWidth="1"/>
    <col min="2" max="2" width="18.42578125" customWidth="1"/>
    <col min="3" max="3" width="12.140625" customWidth="1"/>
    <col min="4" max="4" width="22.7109375" customWidth="1"/>
    <col min="5" max="5" width="36.140625" customWidth="1"/>
    <col min="6" max="6" width="24" customWidth="1"/>
    <col min="7" max="7" width="13.140625" customWidth="1"/>
    <col min="8" max="8" width="19.28515625" customWidth="1"/>
    <col min="9" max="9" width="11" customWidth="1"/>
    <col min="10" max="11" width="18.7109375" customWidth="1"/>
    <col min="12" max="12" width="14.85546875" customWidth="1"/>
    <col min="13" max="14" width="16.7109375" customWidth="1"/>
    <col min="15" max="16" width="14" customWidth="1"/>
    <col min="17" max="22" width="5.42578125" customWidth="1"/>
  </cols>
  <sheetData>
    <row r="1" spans="1:22" ht="16.5" customHeight="1">
      <c r="A1" s="244" t="s">
        <v>31</v>
      </c>
      <c r="B1" s="245"/>
      <c r="C1" s="245"/>
      <c r="D1" s="245"/>
      <c r="E1" s="245"/>
      <c r="F1" s="245"/>
      <c r="G1" s="245"/>
      <c r="H1" s="245"/>
      <c r="I1" s="245"/>
      <c r="J1" s="245"/>
      <c r="K1" s="245"/>
      <c r="L1" s="245"/>
      <c r="M1" s="245"/>
      <c r="N1" s="245"/>
      <c r="O1" s="245"/>
      <c r="P1" s="245"/>
      <c r="Q1" s="245"/>
      <c r="R1" s="245"/>
      <c r="S1" s="245"/>
      <c r="T1" s="245"/>
      <c r="U1" s="245"/>
      <c r="V1" s="246"/>
    </row>
    <row r="2" spans="1:22" ht="16.5" customHeight="1">
      <c r="A2" s="14"/>
      <c r="B2" s="14"/>
      <c r="C2" s="14"/>
      <c r="D2" s="14"/>
      <c r="E2" s="14"/>
      <c r="F2" s="14"/>
      <c r="G2" s="14"/>
      <c r="H2" s="14"/>
      <c r="I2" s="15"/>
      <c r="J2" s="16"/>
      <c r="K2" s="16"/>
      <c r="L2" s="17"/>
      <c r="M2" s="17"/>
      <c r="N2" s="18"/>
      <c r="O2" s="11"/>
      <c r="P2" s="11"/>
      <c r="Q2" s="11"/>
      <c r="R2" s="11"/>
      <c r="S2" s="11"/>
      <c r="T2" s="11"/>
      <c r="U2" s="11"/>
      <c r="V2" s="11"/>
    </row>
    <row r="3" spans="1:22" ht="16.5" customHeight="1">
      <c r="A3" s="244" t="s">
        <v>153</v>
      </c>
      <c r="B3" s="245"/>
      <c r="C3" s="245"/>
      <c r="D3" s="245"/>
      <c r="E3" s="245"/>
      <c r="F3" s="245"/>
      <c r="G3" s="245"/>
      <c r="H3" s="245"/>
      <c r="I3" s="245"/>
      <c r="J3" s="245"/>
      <c r="K3" s="245"/>
      <c r="L3" s="245"/>
      <c r="M3" s="245"/>
      <c r="N3" s="245"/>
      <c r="O3" s="245"/>
      <c r="P3" s="245"/>
      <c r="Q3" s="245"/>
      <c r="R3" s="245"/>
      <c r="S3" s="245"/>
      <c r="T3" s="245"/>
      <c r="U3" s="245"/>
      <c r="V3" s="246"/>
    </row>
    <row r="4" spans="1:22" ht="16.5" customHeight="1">
      <c r="A4" s="14"/>
      <c r="B4" s="14"/>
      <c r="C4" s="14"/>
      <c r="D4" s="14"/>
      <c r="E4" s="14"/>
      <c r="F4" s="19"/>
      <c r="G4" s="19"/>
      <c r="H4" s="19"/>
      <c r="I4" s="20"/>
      <c r="J4" s="16"/>
      <c r="K4" s="16"/>
      <c r="L4" s="17"/>
      <c r="M4" s="17"/>
      <c r="N4" s="18"/>
      <c r="O4" s="11"/>
      <c r="P4" s="11"/>
      <c r="Q4" s="11"/>
      <c r="R4" s="11"/>
      <c r="S4" s="11"/>
      <c r="T4" s="11"/>
      <c r="U4" s="11"/>
      <c r="V4" s="11"/>
    </row>
    <row r="5" spans="1:22" ht="16.5" customHeight="1">
      <c r="A5" s="313" t="s">
        <v>33</v>
      </c>
      <c r="B5" s="291"/>
      <c r="C5" s="291"/>
      <c r="D5" s="291"/>
      <c r="E5" s="291"/>
      <c r="F5" s="291"/>
      <c r="G5" s="291"/>
      <c r="H5" s="291"/>
      <c r="I5" s="291"/>
      <c r="J5" s="291"/>
      <c r="K5" s="291"/>
      <c r="L5" s="291"/>
      <c r="M5" s="291"/>
      <c r="N5" s="291"/>
      <c r="O5" s="291"/>
      <c r="P5" s="291"/>
      <c r="Q5" s="291"/>
      <c r="R5" s="291"/>
      <c r="S5" s="291"/>
      <c r="T5" s="291"/>
      <c r="U5" s="291"/>
      <c r="V5" s="292"/>
    </row>
    <row r="6" spans="1:22" ht="16.5" customHeight="1">
      <c r="A6" s="293"/>
      <c r="B6" s="294"/>
      <c r="C6" s="294"/>
      <c r="D6" s="294"/>
      <c r="E6" s="294"/>
      <c r="F6" s="294"/>
      <c r="G6" s="294"/>
      <c r="H6" s="294"/>
      <c r="I6" s="294"/>
      <c r="J6" s="294"/>
      <c r="K6" s="294"/>
      <c r="L6" s="294"/>
      <c r="M6" s="294"/>
      <c r="N6" s="294"/>
      <c r="O6" s="294"/>
      <c r="P6" s="294"/>
      <c r="Q6" s="294"/>
      <c r="R6" s="294"/>
      <c r="S6" s="294"/>
      <c r="T6" s="294"/>
      <c r="U6" s="294"/>
      <c r="V6" s="295"/>
    </row>
    <row r="7" spans="1:22" ht="16.5" customHeight="1">
      <c r="A7" s="293"/>
      <c r="B7" s="294"/>
      <c r="C7" s="294"/>
      <c r="D7" s="294"/>
      <c r="E7" s="294"/>
      <c r="F7" s="294"/>
      <c r="G7" s="294"/>
      <c r="H7" s="294"/>
      <c r="I7" s="294"/>
      <c r="J7" s="294"/>
      <c r="K7" s="294"/>
      <c r="L7" s="294"/>
      <c r="M7" s="294"/>
      <c r="N7" s="294"/>
      <c r="O7" s="294"/>
      <c r="P7" s="294"/>
      <c r="Q7" s="294"/>
      <c r="R7" s="294"/>
      <c r="S7" s="294"/>
      <c r="T7" s="294"/>
      <c r="U7" s="294"/>
      <c r="V7" s="295"/>
    </row>
    <row r="8" spans="1:22" ht="16.5" customHeight="1">
      <c r="A8" s="293"/>
      <c r="B8" s="294"/>
      <c r="C8" s="294"/>
      <c r="D8" s="294"/>
      <c r="E8" s="294"/>
      <c r="F8" s="294"/>
      <c r="G8" s="294"/>
      <c r="H8" s="294"/>
      <c r="I8" s="294"/>
      <c r="J8" s="294"/>
      <c r="K8" s="294"/>
      <c r="L8" s="294"/>
      <c r="M8" s="294"/>
      <c r="N8" s="294"/>
      <c r="O8" s="294"/>
      <c r="P8" s="294"/>
      <c r="Q8" s="294"/>
      <c r="R8" s="294"/>
      <c r="S8" s="294"/>
      <c r="T8" s="294"/>
      <c r="U8" s="294"/>
      <c r="V8" s="295"/>
    </row>
    <row r="9" spans="1:22" ht="16.5" customHeight="1">
      <c r="A9" s="293"/>
      <c r="B9" s="294"/>
      <c r="C9" s="294"/>
      <c r="D9" s="294"/>
      <c r="E9" s="294"/>
      <c r="F9" s="294"/>
      <c r="G9" s="294"/>
      <c r="H9" s="294"/>
      <c r="I9" s="294"/>
      <c r="J9" s="294"/>
      <c r="K9" s="294"/>
      <c r="L9" s="294"/>
      <c r="M9" s="294"/>
      <c r="N9" s="294"/>
      <c r="O9" s="294"/>
      <c r="P9" s="294"/>
      <c r="Q9" s="294"/>
      <c r="R9" s="294"/>
      <c r="S9" s="294"/>
      <c r="T9" s="294"/>
      <c r="U9" s="294"/>
      <c r="V9" s="295"/>
    </row>
    <row r="10" spans="1:22" ht="16.5" customHeight="1">
      <c r="A10" s="296"/>
      <c r="B10" s="297"/>
      <c r="C10" s="297"/>
      <c r="D10" s="297"/>
      <c r="E10" s="297"/>
      <c r="F10" s="297"/>
      <c r="G10" s="297"/>
      <c r="H10" s="297"/>
      <c r="I10" s="297"/>
      <c r="J10" s="297"/>
      <c r="K10" s="297"/>
      <c r="L10" s="297"/>
      <c r="M10" s="297"/>
      <c r="N10" s="297"/>
      <c r="O10" s="297"/>
      <c r="P10" s="297"/>
      <c r="Q10" s="297"/>
      <c r="R10" s="297"/>
      <c r="S10" s="297"/>
      <c r="T10" s="297"/>
      <c r="U10" s="297"/>
      <c r="V10" s="298"/>
    </row>
    <row r="11" spans="1:22" ht="16.5" customHeight="1">
      <c r="A11" s="107"/>
      <c r="B11" s="107"/>
      <c r="C11" s="107"/>
      <c r="D11" s="107"/>
      <c r="E11" s="107"/>
      <c r="F11" s="107"/>
      <c r="G11" s="107"/>
      <c r="H11" s="107"/>
      <c r="I11" s="107"/>
      <c r="J11" s="107"/>
      <c r="K11" s="107"/>
      <c r="L11" s="107"/>
      <c r="M11" s="107"/>
      <c r="N11" s="107"/>
      <c r="O11" s="107"/>
      <c r="P11" s="107"/>
      <c r="Q11" s="107"/>
      <c r="R11" s="107"/>
      <c r="S11" s="107"/>
      <c r="T11" s="107"/>
      <c r="U11" s="107"/>
      <c r="V11" s="107"/>
    </row>
    <row r="12" spans="1:22" ht="16.5" customHeight="1">
      <c r="A12" s="107"/>
      <c r="B12" s="107"/>
      <c r="C12" s="107"/>
      <c r="D12" s="107"/>
      <c r="E12" s="107"/>
      <c r="F12" s="107"/>
      <c r="G12" s="107"/>
      <c r="H12" s="107"/>
      <c r="I12" s="107"/>
      <c r="J12" s="107"/>
      <c r="K12" s="107"/>
      <c r="L12" s="107"/>
      <c r="M12" s="107"/>
      <c r="N12" s="107"/>
      <c r="O12" s="107"/>
      <c r="P12" s="107"/>
      <c r="Q12" s="107"/>
      <c r="R12" s="107"/>
      <c r="S12" s="107"/>
      <c r="T12" s="107"/>
      <c r="U12" s="107"/>
      <c r="V12" s="107"/>
    </row>
    <row r="13" spans="1:22" ht="16.5" customHeight="1">
      <c r="A13" s="21"/>
      <c r="B13" s="289" t="s">
        <v>154</v>
      </c>
      <c r="C13" s="257" t="s">
        <v>36</v>
      </c>
      <c r="D13" s="249" t="s">
        <v>37</v>
      </c>
      <c r="E13" s="249" t="s">
        <v>38</v>
      </c>
      <c r="F13" s="249" t="s">
        <v>38</v>
      </c>
      <c r="G13" s="249" t="s">
        <v>39</v>
      </c>
      <c r="H13" s="151" t="s">
        <v>44</v>
      </c>
      <c r="I13" s="152" t="s">
        <v>45</v>
      </c>
      <c r="J13" s="270" t="s">
        <v>125</v>
      </c>
      <c r="K13" s="153" t="s">
        <v>46</v>
      </c>
      <c r="L13" s="154" t="s">
        <v>47</v>
      </c>
      <c r="M13" s="273" t="s">
        <v>48</v>
      </c>
      <c r="N13" s="255"/>
      <c r="O13" s="255"/>
      <c r="P13" s="274"/>
      <c r="Q13" s="155"/>
      <c r="R13" s="155"/>
      <c r="S13" s="155"/>
      <c r="T13" s="155"/>
      <c r="U13" s="155"/>
      <c r="V13" s="155"/>
    </row>
    <row r="14" spans="1:22" ht="16.5" customHeight="1">
      <c r="A14" s="21"/>
      <c r="B14" s="242"/>
      <c r="C14" s="250"/>
      <c r="D14" s="250"/>
      <c r="E14" s="250"/>
      <c r="F14" s="250"/>
      <c r="G14" s="250"/>
      <c r="H14" s="156" t="s">
        <v>49</v>
      </c>
      <c r="I14" s="157" t="s">
        <v>126</v>
      </c>
      <c r="J14" s="231"/>
      <c r="K14" s="158" t="s">
        <v>44</v>
      </c>
      <c r="L14" s="159" t="s">
        <v>54</v>
      </c>
      <c r="M14" s="160" t="s">
        <v>155</v>
      </c>
      <c r="N14" s="160" t="s">
        <v>155</v>
      </c>
      <c r="O14" s="161" t="s">
        <v>156</v>
      </c>
      <c r="P14" s="160" t="s">
        <v>156</v>
      </c>
      <c r="Q14" s="155"/>
      <c r="R14" s="155"/>
      <c r="S14" s="155"/>
      <c r="T14" s="155"/>
      <c r="U14" s="155"/>
      <c r="V14" s="155"/>
    </row>
    <row r="15" spans="1:22" ht="45">
      <c r="A15" s="21"/>
      <c r="B15" s="242"/>
      <c r="C15" s="217" t="s">
        <v>157</v>
      </c>
      <c r="D15" s="162" t="s">
        <v>158</v>
      </c>
      <c r="E15" s="163" t="s">
        <v>159</v>
      </c>
      <c r="F15" s="164" t="s">
        <v>160</v>
      </c>
      <c r="G15" s="164" t="s">
        <v>161</v>
      </c>
      <c r="H15" s="165" t="s">
        <v>162</v>
      </c>
      <c r="I15" s="166" t="s">
        <v>117</v>
      </c>
      <c r="J15" s="309"/>
      <c r="K15" s="167">
        <v>180000</v>
      </c>
      <c r="L15" s="168"/>
      <c r="M15" s="169">
        <f>I15*J15/12*36</f>
        <v>0</v>
      </c>
      <c r="N15" s="170">
        <f>(K15/12)*36</f>
        <v>540000</v>
      </c>
      <c r="O15" s="171">
        <f>J15*I15</f>
        <v>0</v>
      </c>
      <c r="P15" s="172">
        <f>K15*I15*1.15</f>
        <v>206999.99999999997</v>
      </c>
      <c r="Q15" s="155"/>
      <c r="R15" s="155"/>
      <c r="S15" s="155"/>
      <c r="T15" s="155"/>
      <c r="U15" s="155"/>
      <c r="V15" s="155"/>
    </row>
    <row r="16" spans="1:22" ht="16.5" customHeight="1">
      <c r="A16" s="21"/>
      <c r="B16" s="242"/>
      <c r="C16" s="218"/>
      <c r="D16" s="286" t="s">
        <v>163</v>
      </c>
      <c r="E16" s="275" t="s">
        <v>164</v>
      </c>
      <c r="F16" s="276" t="s">
        <v>165</v>
      </c>
      <c r="G16" s="276"/>
      <c r="H16" s="278" t="s">
        <v>166</v>
      </c>
      <c r="I16" s="280" t="s">
        <v>117</v>
      </c>
      <c r="J16" s="310"/>
      <c r="K16" s="282">
        <v>300000</v>
      </c>
      <c r="L16" s="283">
        <f>K16*I16</f>
        <v>300000</v>
      </c>
      <c r="M16" s="285"/>
      <c r="N16" s="285"/>
      <c r="O16" s="285"/>
      <c r="P16" s="285"/>
      <c r="Q16" s="155"/>
      <c r="R16" s="155"/>
      <c r="S16" s="155"/>
      <c r="T16" s="155"/>
      <c r="U16" s="155"/>
      <c r="V16" s="155"/>
    </row>
    <row r="17" spans="1:22" ht="16.5" customHeight="1">
      <c r="A17" s="21"/>
      <c r="B17" s="242"/>
      <c r="C17" s="218"/>
      <c r="D17" s="247"/>
      <c r="E17" s="265"/>
      <c r="F17" s="277"/>
      <c r="G17" s="242"/>
      <c r="H17" s="279"/>
      <c r="I17" s="281"/>
      <c r="J17" s="311"/>
      <c r="K17" s="277"/>
      <c r="L17" s="284"/>
      <c r="M17" s="237"/>
      <c r="N17" s="237"/>
      <c r="O17" s="237"/>
      <c r="P17" s="237"/>
      <c r="Q17" s="155"/>
      <c r="R17" s="155"/>
      <c r="S17" s="155"/>
      <c r="T17" s="155"/>
      <c r="U17" s="155"/>
      <c r="V17" s="155"/>
    </row>
    <row r="18" spans="1:22" ht="35.25" customHeight="1">
      <c r="A18" s="21"/>
      <c r="B18" s="242"/>
      <c r="C18" s="218"/>
      <c r="D18" s="287"/>
      <c r="E18" s="266"/>
      <c r="F18" s="174" t="s">
        <v>165</v>
      </c>
      <c r="G18" s="277"/>
      <c r="H18" s="175" t="s">
        <v>167</v>
      </c>
      <c r="I18" s="166" t="s">
        <v>117</v>
      </c>
      <c r="J18" s="312"/>
      <c r="K18" s="167">
        <v>70000</v>
      </c>
      <c r="L18" s="168"/>
      <c r="M18" s="176">
        <f t="shared" ref="M18:M26" si="0">I18*J18/12*36</f>
        <v>0</v>
      </c>
      <c r="N18" s="177">
        <f>(K18/12)*36</f>
        <v>210000</v>
      </c>
      <c r="O18" s="178">
        <f t="shared" ref="O18:O26" si="1">J18*I18</f>
        <v>0</v>
      </c>
      <c r="P18" s="179">
        <f>K18</f>
        <v>70000</v>
      </c>
      <c r="Q18" s="155"/>
      <c r="R18" s="155"/>
      <c r="S18" s="155"/>
      <c r="T18" s="155"/>
      <c r="U18" s="155"/>
      <c r="V18" s="155"/>
    </row>
    <row r="19" spans="1:22" ht="30">
      <c r="A19" s="21"/>
      <c r="B19" s="242"/>
      <c r="C19" s="218"/>
      <c r="D19" s="286" t="s">
        <v>168</v>
      </c>
      <c r="E19" s="275" t="s">
        <v>169</v>
      </c>
      <c r="F19" s="174" t="s">
        <v>170</v>
      </c>
      <c r="G19" s="174" t="s">
        <v>161</v>
      </c>
      <c r="H19" s="165" t="s">
        <v>171</v>
      </c>
      <c r="I19" s="166" t="s">
        <v>117</v>
      </c>
      <c r="J19" s="312"/>
      <c r="K19" s="167">
        <v>120000</v>
      </c>
      <c r="L19" s="180"/>
      <c r="M19" s="181">
        <f t="shared" si="0"/>
        <v>0</v>
      </c>
      <c r="N19" s="182">
        <f>(125000+171000/2)/12*36</f>
        <v>631500</v>
      </c>
      <c r="O19" s="183">
        <f t="shared" si="1"/>
        <v>0</v>
      </c>
      <c r="P19" s="184">
        <f>K19*2</f>
        <v>240000</v>
      </c>
      <c r="Q19" s="155"/>
      <c r="R19" s="155"/>
      <c r="S19" s="155"/>
      <c r="T19" s="155"/>
      <c r="U19" s="155"/>
      <c r="V19" s="155"/>
    </row>
    <row r="20" spans="1:22" ht="16.5" customHeight="1">
      <c r="A20" s="21"/>
      <c r="B20" s="242"/>
      <c r="C20" s="218"/>
      <c r="D20" s="287"/>
      <c r="E20" s="266"/>
      <c r="F20" s="174" t="s">
        <v>172</v>
      </c>
      <c r="G20" s="173"/>
      <c r="H20" s="165" t="s">
        <v>173</v>
      </c>
      <c r="I20" s="185" t="s">
        <v>174</v>
      </c>
      <c r="J20" s="312"/>
      <c r="K20" s="186">
        <v>80</v>
      </c>
      <c r="L20" s="168"/>
      <c r="M20" s="181">
        <f t="shared" si="0"/>
        <v>0</v>
      </c>
      <c r="N20" s="182">
        <f t="shared" ref="N20:N21" si="2">K20*I20/12*36</f>
        <v>432000</v>
      </c>
      <c r="O20" s="183">
        <f t="shared" si="1"/>
        <v>0</v>
      </c>
      <c r="P20" s="184">
        <f t="shared" ref="P20:P23" si="3">K20*I20</f>
        <v>144000</v>
      </c>
      <c r="Q20" s="155"/>
      <c r="R20" s="155"/>
      <c r="S20" s="155"/>
      <c r="T20" s="155"/>
      <c r="U20" s="155"/>
      <c r="V20" s="155"/>
    </row>
    <row r="21" spans="1:22" ht="41.25" customHeight="1">
      <c r="A21" s="21"/>
      <c r="B21" s="242"/>
      <c r="C21" s="218"/>
      <c r="D21" s="288" t="s">
        <v>175</v>
      </c>
      <c r="E21" s="188" t="s">
        <v>176</v>
      </c>
      <c r="F21" s="174" t="s">
        <v>165</v>
      </c>
      <c r="G21" s="173"/>
      <c r="H21" s="165" t="s">
        <v>133</v>
      </c>
      <c r="I21" s="166" t="s">
        <v>177</v>
      </c>
      <c r="J21" s="312"/>
      <c r="K21" s="167">
        <v>10000</v>
      </c>
      <c r="L21" s="168"/>
      <c r="M21" s="181">
        <f t="shared" si="0"/>
        <v>0</v>
      </c>
      <c r="N21" s="182">
        <f t="shared" si="2"/>
        <v>690000</v>
      </c>
      <c r="O21" s="183">
        <f t="shared" si="1"/>
        <v>0</v>
      </c>
      <c r="P21" s="184">
        <f t="shared" si="3"/>
        <v>230000</v>
      </c>
      <c r="Q21" s="155"/>
      <c r="R21" s="155"/>
      <c r="S21" s="155"/>
      <c r="T21" s="155"/>
      <c r="U21" s="155"/>
      <c r="V21" s="155"/>
    </row>
    <row r="22" spans="1:22" ht="23.25" customHeight="1">
      <c r="A22" s="21"/>
      <c r="B22" s="242"/>
      <c r="C22" s="218"/>
      <c r="D22" s="247"/>
      <c r="E22" s="163" t="s">
        <v>178</v>
      </c>
      <c r="F22" s="174" t="s">
        <v>165</v>
      </c>
      <c r="G22" s="164"/>
      <c r="H22" s="165" t="s">
        <v>91</v>
      </c>
      <c r="I22" s="166" t="s">
        <v>179</v>
      </c>
      <c r="J22" s="312"/>
      <c r="K22" s="167">
        <v>23500</v>
      </c>
      <c r="L22" s="168"/>
      <c r="M22" s="181">
        <f t="shared" si="0"/>
        <v>0</v>
      </c>
      <c r="N22" s="182">
        <f>I22*K22/12*36</f>
        <v>1551000</v>
      </c>
      <c r="O22" s="183">
        <f t="shared" si="1"/>
        <v>0</v>
      </c>
      <c r="P22" s="184">
        <f t="shared" si="3"/>
        <v>517000</v>
      </c>
      <c r="Q22" s="155"/>
      <c r="R22" s="155"/>
      <c r="S22" s="155"/>
      <c r="T22" s="155"/>
      <c r="U22" s="155"/>
      <c r="V22" s="155"/>
    </row>
    <row r="23" spans="1:22" ht="30">
      <c r="A23" s="21"/>
      <c r="B23" s="242"/>
      <c r="C23" s="218"/>
      <c r="D23" s="247"/>
      <c r="E23" s="163" t="s">
        <v>180</v>
      </c>
      <c r="F23" s="174" t="s">
        <v>165</v>
      </c>
      <c r="G23" s="174"/>
      <c r="H23" s="165" t="s">
        <v>181</v>
      </c>
      <c r="I23" s="166" t="s">
        <v>182</v>
      </c>
      <c r="J23" s="312"/>
      <c r="K23" s="189">
        <v>80000</v>
      </c>
      <c r="L23" s="168"/>
      <c r="M23" s="181">
        <f t="shared" si="0"/>
        <v>0</v>
      </c>
      <c r="N23" s="182">
        <f>(K23*I23/12)*36</f>
        <v>480000</v>
      </c>
      <c r="O23" s="183">
        <f t="shared" si="1"/>
        <v>0</v>
      </c>
      <c r="P23" s="184">
        <f t="shared" si="3"/>
        <v>160000</v>
      </c>
      <c r="Q23" s="155"/>
      <c r="R23" s="155"/>
      <c r="S23" s="155"/>
      <c r="T23" s="155"/>
      <c r="U23" s="155"/>
      <c r="V23" s="155"/>
    </row>
    <row r="24" spans="1:22" ht="15.75" customHeight="1">
      <c r="A24" s="21"/>
      <c r="B24" s="242"/>
      <c r="C24" s="218"/>
      <c r="D24" s="247"/>
      <c r="E24" s="288" t="s">
        <v>183</v>
      </c>
      <c r="F24" s="174" t="s">
        <v>172</v>
      </c>
      <c r="G24" s="174"/>
      <c r="H24" s="165" t="s">
        <v>173</v>
      </c>
      <c r="I24" s="190" t="s">
        <v>184</v>
      </c>
      <c r="J24" s="312"/>
      <c r="K24" s="186">
        <v>80</v>
      </c>
      <c r="L24" s="168"/>
      <c r="M24" s="181">
        <f t="shared" si="0"/>
        <v>0</v>
      </c>
      <c r="N24" s="182">
        <f>I24*K24/12*36</f>
        <v>288000</v>
      </c>
      <c r="O24" s="183">
        <f t="shared" si="1"/>
        <v>0</v>
      </c>
      <c r="P24" s="184">
        <f>I24*K24</f>
        <v>96000</v>
      </c>
      <c r="Q24" s="155"/>
      <c r="R24" s="155"/>
      <c r="S24" s="155"/>
      <c r="T24" s="155"/>
      <c r="U24" s="155"/>
      <c r="V24" s="155"/>
    </row>
    <row r="25" spans="1:22" ht="15.75" customHeight="1">
      <c r="A25" s="21"/>
      <c r="B25" s="242"/>
      <c r="C25" s="218"/>
      <c r="D25" s="247"/>
      <c r="E25" s="287"/>
      <c r="F25" s="174" t="s">
        <v>185</v>
      </c>
      <c r="G25" s="174"/>
      <c r="H25" s="165" t="s">
        <v>171</v>
      </c>
      <c r="I25" s="191" t="s">
        <v>117</v>
      </c>
      <c r="J25" s="312"/>
      <c r="K25" s="186">
        <v>62000</v>
      </c>
      <c r="L25" s="168"/>
      <c r="M25" s="181">
        <f t="shared" si="0"/>
        <v>0</v>
      </c>
      <c r="N25" s="182">
        <f>K25/12*36</f>
        <v>186000</v>
      </c>
      <c r="O25" s="183">
        <f t="shared" si="1"/>
        <v>0</v>
      </c>
      <c r="P25" s="184">
        <f>K25*2</f>
        <v>124000</v>
      </c>
      <c r="Q25" s="155"/>
      <c r="R25" s="155"/>
      <c r="S25" s="155"/>
      <c r="T25" s="155"/>
      <c r="U25" s="155"/>
      <c r="V25" s="155"/>
    </row>
    <row r="26" spans="1:22" ht="15.75" customHeight="1">
      <c r="A26" s="21"/>
      <c r="B26" s="242"/>
      <c r="C26" s="219"/>
      <c r="D26" s="287"/>
      <c r="E26" s="187" t="s">
        <v>186</v>
      </c>
      <c r="F26" s="174" t="s">
        <v>165</v>
      </c>
      <c r="G26" s="174"/>
      <c r="H26" s="192" t="s">
        <v>91</v>
      </c>
      <c r="I26" s="191" t="s">
        <v>187</v>
      </c>
      <c r="J26" s="312"/>
      <c r="K26" s="193">
        <v>7500</v>
      </c>
      <c r="L26" s="168"/>
      <c r="M26" s="181">
        <f t="shared" si="0"/>
        <v>0</v>
      </c>
      <c r="N26" s="194">
        <f>(I26*K26/12)*36</f>
        <v>900000</v>
      </c>
      <c r="O26" s="183">
        <f t="shared" si="1"/>
        <v>0</v>
      </c>
      <c r="P26" s="194">
        <f>K26*I26</f>
        <v>300000</v>
      </c>
      <c r="Q26" s="155"/>
      <c r="R26" s="155"/>
      <c r="S26" s="155"/>
      <c r="T26" s="155"/>
      <c r="U26" s="155"/>
      <c r="V26" s="155"/>
    </row>
    <row r="27" spans="1:22" ht="16.5" customHeight="1">
      <c r="A27" s="21"/>
      <c r="B27" s="195"/>
      <c r="C27" s="196"/>
      <c r="D27" s="197"/>
      <c r="E27" s="197"/>
      <c r="F27" s="198"/>
      <c r="G27" s="198"/>
      <c r="H27" s="199"/>
      <c r="I27" s="200"/>
      <c r="J27" s="201"/>
      <c r="K27" s="202" t="s">
        <v>119</v>
      </c>
      <c r="L27" s="203">
        <f>SUM(L15:L23)</f>
        <v>300000</v>
      </c>
      <c r="M27" s="204">
        <f t="shared" ref="M27:P27" si="4">SUM(M15:M26)</f>
        <v>0</v>
      </c>
      <c r="N27" s="204">
        <f t="shared" si="4"/>
        <v>5908500</v>
      </c>
      <c r="O27" s="203">
        <f t="shared" si="4"/>
        <v>0</v>
      </c>
      <c r="P27" s="204">
        <f t="shared" si="4"/>
        <v>2088000</v>
      </c>
      <c r="Q27" s="155"/>
      <c r="R27" s="155"/>
      <c r="S27" s="155"/>
      <c r="T27" s="155"/>
      <c r="U27" s="155"/>
      <c r="V27" s="155"/>
    </row>
    <row r="28" spans="1:22" ht="16.5" customHeight="1">
      <c r="A28" s="205"/>
      <c r="B28" s="195"/>
      <c r="C28" s="206"/>
      <c r="D28" s="155"/>
      <c r="E28" s="155"/>
      <c r="F28" s="207"/>
      <c r="G28" s="207"/>
      <c r="H28" s="208"/>
      <c r="I28" s="200"/>
      <c r="J28" s="201"/>
      <c r="K28" s="202" t="s">
        <v>120</v>
      </c>
      <c r="L28" s="204"/>
      <c r="M28" s="204">
        <f>M27/36</f>
        <v>0</v>
      </c>
      <c r="N28" s="204">
        <f>N27/12</f>
        <v>492375</v>
      </c>
      <c r="O28" s="204">
        <f>O27/12</f>
        <v>0</v>
      </c>
      <c r="P28" s="204">
        <f>P27/12</f>
        <v>174000</v>
      </c>
      <c r="Q28" s="155"/>
      <c r="R28" s="155"/>
      <c r="S28" s="155"/>
      <c r="T28" s="155"/>
      <c r="U28" s="155"/>
      <c r="V28" s="155"/>
    </row>
    <row r="29" spans="1:22" ht="16.5" customHeight="1">
      <c r="A29" s="205"/>
      <c r="B29" s="195"/>
      <c r="C29" s="206"/>
      <c r="D29" s="155"/>
      <c r="E29" s="155"/>
      <c r="F29" s="207"/>
      <c r="G29" s="207"/>
      <c r="H29" s="208"/>
      <c r="I29" s="200"/>
      <c r="J29" s="201"/>
      <c r="K29" s="209" t="s">
        <v>121</v>
      </c>
      <c r="L29" s="210">
        <f>L27</f>
        <v>300000</v>
      </c>
      <c r="M29" s="210"/>
      <c r="N29" s="210">
        <f>SUM(L27:N27)</f>
        <v>6208500</v>
      </c>
      <c r="O29" s="210"/>
      <c r="P29" s="210">
        <f>SUM(P15:P26)</f>
        <v>2088000</v>
      </c>
      <c r="Q29" s="155"/>
      <c r="R29" s="155"/>
      <c r="S29" s="155"/>
      <c r="T29" s="155"/>
      <c r="U29" s="155"/>
      <c r="V29" s="155"/>
    </row>
    <row r="30" spans="1:22" ht="16.5" customHeight="1">
      <c r="A30" s="205"/>
      <c r="B30" s="195"/>
      <c r="C30" s="206"/>
      <c r="D30" s="155"/>
      <c r="E30" s="155"/>
      <c r="F30" s="207"/>
      <c r="G30" s="207"/>
      <c r="H30" s="208"/>
      <c r="I30" s="200"/>
      <c r="J30" s="201"/>
      <c r="K30" s="209" t="s">
        <v>122</v>
      </c>
      <c r="L30" s="210"/>
      <c r="M30" s="210"/>
      <c r="N30" s="210">
        <f>N29*1.21</f>
        <v>7512285</v>
      </c>
      <c r="O30" s="210"/>
      <c r="P30" s="210">
        <f>P29*1.21</f>
        <v>2526480</v>
      </c>
      <c r="Q30" s="155"/>
      <c r="R30" s="155"/>
      <c r="S30" s="155"/>
      <c r="T30" s="155"/>
      <c r="U30" s="155"/>
      <c r="V30" s="155"/>
    </row>
    <row r="31" spans="1:22" ht="16.5" customHeight="1">
      <c r="A31" s="205"/>
      <c r="B31" s="195"/>
      <c r="C31" s="206"/>
      <c r="D31" s="155"/>
      <c r="E31" s="155"/>
      <c r="F31" s="207"/>
      <c r="G31" s="207"/>
      <c r="H31" s="208"/>
      <c r="I31" s="200"/>
      <c r="J31" s="200"/>
      <c r="K31" s="200"/>
      <c r="L31" s="155"/>
      <c r="M31" s="155"/>
      <c r="N31" s="155"/>
      <c r="O31" s="211"/>
      <c r="P31" s="211"/>
      <c r="Q31" s="155"/>
      <c r="R31" s="155"/>
      <c r="S31" s="155"/>
      <c r="T31" s="155"/>
      <c r="U31" s="155"/>
      <c r="V31" s="155"/>
    </row>
    <row r="32" spans="1:22" ht="15.75">
      <c r="A32" s="212"/>
      <c r="B32" s="212"/>
      <c r="C32" s="206"/>
      <c r="D32" s="155"/>
      <c r="E32" s="155"/>
      <c r="F32" s="207"/>
      <c r="G32" s="207"/>
      <c r="H32" s="208"/>
      <c r="I32" s="212"/>
      <c r="J32" s="212"/>
      <c r="K32" s="212"/>
      <c r="L32" s="212"/>
      <c r="M32" s="212"/>
      <c r="N32" s="212"/>
      <c r="O32" s="211"/>
      <c r="P32" s="211"/>
      <c r="Q32" s="212"/>
      <c r="R32" s="212"/>
      <c r="S32" s="212"/>
      <c r="T32" s="212"/>
      <c r="U32" s="212"/>
      <c r="V32" s="212"/>
    </row>
    <row r="33" spans="1:22" ht="15.75">
      <c r="A33" s="212"/>
      <c r="B33" s="212"/>
      <c r="C33" s="206"/>
      <c r="D33" s="155"/>
      <c r="E33" s="155"/>
      <c r="F33" s="207"/>
      <c r="G33" s="207"/>
      <c r="H33" s="208"/>
      <c r="I33" s="212"/>
      <c r="J33" s="212"/>
      <c r="K33" s="212"/>
      <c r="L33" s="213"/>
      <c r="M33" s="212"/>
      <c r="N33" s="212"/>
      <c r="O33" s="211"/>
      <c r="P33" s="211"/>
      <c r="Q33" s="212"/>
      <c r="R33" s="212"/>
      <c r="S33" s="212"/>
      <c r="T33" s="212"/>
      <c r="U33" s="212"/>
      <c r="V33" s="212"/>
    </row>
    <row r="34" spans="1:22">
      <c r="A34" s="212"/>
      <c r="B34" s="212"/>
      <c r="C34" s="212"/>
      <c r="D34" s="212"/>
      <c r="E34" s="212"/>
      <c r="F34" s="212"/>
      <c r="G34" s="212"/>
      <c r="H34" s="212"/>
      <c r="I34" s="212"/>
      <c r="J34" s="212"/>
      <c r="K34" s="212"/>
      <c r="L34" s="212"/>
      <c r="M34" s="212"/>
      <c r="N34" s="212"/>
      <c r="O34" s="211"/>
      <c r="P34" s="211"/>
      <c r="Q34" s="212"/>
      <c r="R34" s="212"/>
      <c r="S34" s="212"/>
      <c r="T34" s="212"/>
      <c r="U34" s="212"/>
      <c r="V34" s="212"/>
    </row>
    <row r="35" spans="1:22">
      <c r="A35" s="212"/>
      <c r="B35" s="212"/>
      <c r="C35" s="212"/>
      <c r="D35" s="212"/>
      <c r="E35" s="212"/>
      <c r="F35" s="212"/>
      <c r="G35" s="212"/>
      <c r="H35" s="212"/>
      <c r="I35" s="212"/>
      <c r="J35" s="212"/>
      <c r="K35" s="212"/>
      <c r="L35" s="212"/>
      <c r="M35" s="212"/>
      <c r="N35" s="212"/>
      <c r="O35" s="211"/>
      <c r="P35" s="211"/>
      <c r="Q35" s="212"/>
      <c r="R35" s="212"/>
      <c r="S35" s="212"/>
      <c r="T35" s="212"/>
      <c r="U35" s="212"/>
      <c r="V35" s="212"/>
    </row>
    <row r="36" spans="1:22">
      <c r="A36" s="212"/>
      <c r="B36" s="212"/>
      <c r="C36" s="212"/>
      <c r="D36" s="212"/>
      <c r="E36" s="212"/>
      <c r="F36" s="212"/>
      <c r="G36" s="212"/>
      <c r="H36" s="212"/>
      <c r="I36" s="212"/>
      <c r="J36" s="212"/>
      <c r="K36" s="212"/>
      <c r="L36" s="212"/>
      <c r="M36" s="212"/>
      <c r="N36" s="212"/>
      <c r="O36" s="211"/>
      <c r="P36" s="211"/>
      <c r="Q36" s="212"/>
      <c r="R36" s="212"/>
      <c r="S36" s="212"/>
      <c r="T36" s="212"/>
      <c r="U36" s="212"/>
      <c r="V36" s="212"/>
    </row>
    <row r="37" spans="1:22">
      <c r="A37" s="212"/>
      <c r="B37" s="212"/>
      <c r="C37" s="212"/>
      <c r="D37" s="212"/>
      <c r="E37" s="212"/>
      <c r="F37" s="212"/>
      <c r="G37" s="212"/>
      <c r="H37" s="212"/>
      <c r="I37" s="212"/>
      <c r="J37" s="212"/>
      <c r="K37" s="212"/>
      <c r="L37" s="212"/>
      <c r="M37" s="212"/>
      <c r="N37" s="212"/>
      <c r="O37" s="211"/>
      <c r="P37" s="211"/>
      <c r="Q37" s="212"/>
      <c r="R37" s="212"/>
      <c r="S37" s="212"/>
      <c r="T37" s="212"/>
      <c r="U37" s="212"/>
      <c r="V37" s="212"/>
    </row>
    <row r="38" spans="1:22">
      <c r="A38" s="212"/>
      <c r="B38" s="212"/>
      <c r="C38" s="212"/>
      <c r="D38" s="212"/>
      <c r="E38" s="212"/>
      <c r="F38" s="212"/>
      <c r="G38" s="212"/>
      <c r="H38" s="212"/>
      <c r="I38" s="212"/>
      <c r="J38" s="212"/>
      <c r="K38" s="212"/>
      <c r="L38" s="212"/>
      <c r="M38" s="212"/>
      <c r="N38" s="212"/>
      <c r="O38" s="211"/>
      <c r="P38" s="211"/>
      <c r="Q38" s="212"/>
      <c r="R38" s="212"/>
      <c r="S38" s="212"/>
      <c r="T38" s="212"/>
      <c r="U38" s="212"/>
      <c r="V38" s="212"/>
    </row>
    <row r="39" spans="1:22">
      <c r="A39" s="212"/>
      <c r="B39" s="212"/>
      <c r="C39" s="212"/>
      <c r="D39" s="212"/>
      <c r="E39" s="212"/>
      <c r="F39" s="212"/>
      <c r="G39" s="212"/>
      <c r="H39" s="212"/>
      <c r="I39" s="212"/>
      <c r="J39" s="212"/>
      <c r="K39" s="212"/>
      <c r="L39" s="212"/>
      <c r="M39" s="212"/>
      <c r="N39" s="212"/>
      <c r="O39" s="211"/>
      <c r="P39" s="211"/>
      <c r="Q39" s="212"/>
      <c r="R39" s="212"/>
      <c r="S39" s="212"/>
      <c r="T39" s="212"/>
      <c r="U39" s="212"/>
      <c r="V39" s="212"/>
    </row>
    <row r="40" spans="1:22">
      <c r="A40" s="212"/>
      <c r="B40" s="212"/>
      <c r="C40" s="212"/>
      <c r="D40" s="212"/>
      <c r="E40" s="212"/>
      <c r="F40" s="212"/>
      <c r="G40" s="212"/>
      <c r="H40" s="212"/>
      <c r="I40" s="212"/>
      <c r="J40" s="212"/>
      <c r="K40" s="212"/>
      <c r="L40" s="212"/>
      <c r="M40" s="212"/>
      <c r="N40" s="212"/>
      <c r="O40" s="211"/>
      <c r="P40" s="211"/>
      <c r="Q40" s="212"/>
      <c r="R40" s="212"/>
      <c r="S40" s="212"/>
      <c r="T40" s="212"/>
      <c r="U40" s="212"/>
      <c r="V40" s="212"/>
    </row>
    <row r="41" spans="1:22">
      <c r="A41" s="212"/>
      <c r="B41" s="212"/>
      <c r="C41" s="212"/>
      <c r="D41" s="212"/>
      <c r="E41" s="212"/>
      <c r="F41" s="212"/>
      <c r="G41" s="212"/>
      <c r="H41" s="212"/>
      <c r="I41" s="212"/>
      <c r="J41" s="212"/>
      <c r="K41" s="212"/>
      <c r="L41" s="212"/>
      <c r="M41" s="212"/>
      <c r="N41" s="212"/>
      <c r="O41" s="211"/>
      <c r="P41" s="211"/>
      <c r="Q41" s="212"/>
      <c r="R41" s="212"/>
      <c r="S41" s="212"/>
      <c r="T41" s="212"/>
      <c r="U41" s="212"/>
      <c r="V41" s="212"/>
    </row>
    <row r="42" spans="1:22">
      <c r="A42" s="212"/>
      <c r="B42" s="212"/>
      <c r="C42" s="212"/>
      <c r="D42" s="212"/>
      <c r="E42" s="212"/>
      <c r="F42" s="212"/>
      <c r="G42" s="212"/>
      <c r="H42" s="212"/>
      <c r="I42" s="212"/>
      <c r="J42" s="212"/>
      <c r="K42" s="212"/>
      <c r="L42" s="214"/>
      <c r="M42" s="212"/>
      <c r="N42" s="212"/>
      <c r="O42" s="211"/>
      <c r="P42" s="211"/>
      <c r="Q42" s="212"/>
      <c r="R42" s="212"/>
      <c r="S42" s="212"/>
      <c r="T42" s="212"/>
      <c r="U42" s="212"/>
      <c r="V42" s="212"/>
    </row>
    <row r="43" spans="1:22">
      <c r="A43" s="212"/>
      <c r="B43" s="212"/>
      <c r="C43" s="212"/>
      <c r="D43" s="212"/>
      <c r="E43" s="212"/>
      <c r="F43" s="212"/>
      <c r="G43" s="212"/>
      <c r="H43" s="212"/>
      <c r="I43" s="212"/>
      <c r="J43" s="212"/>
      <c r="K43" s="212"/>
      <c r="L43" s="212"/>
      <c r="M43" s="212"/>
      <c r="N43" s="212"/>
      <c r="O43" s="211"/>
      <c r="P43" s="211"/>
      <c r="Q43" s="212"/>
      <c r="R43" s="212"/>
      <c r="S43" s="212"/>
      <c r="T43" s="212"/>
      <c r="U43" s="212"/>
      <c r="V43" s="212"/>
    </row>
    <row r="44" spans="1:22">
      <c r="A44" s="212"/>
      <c r="B44" s="212"/>
      <c r="C44" s="212"/>
      <c r="D44" s="212"/>
      <c r="E44" s="212"/>
      <c r="F44" s="212"/>
      <c r="G44" s="212"/>
      <c r="H44" s="212"/>
      <c r="I44" s="212"/>
      <c r="J44" s="212"/>
      <c r="K44" s="212"/>
      <c r="L44" s="212"/>
      <c r="M44" s="212"/>
      <c r="N44" s="212"/>
      <c r="O44" s="211"/>
      <c r="P44" s="211"/>
      <c r="Q44" s="212"/>
      <c r="R44" s="212"/>
      <c r="S44" s="212"/>
      <c r="T44" s="212"/>
      <c r="U44" s="212"/>
      <c r="V44" s="212"/>
    </row>
    <row r="45" spans="1:22">
      <c r="A45" s="212"/>
      <c r="B45" s="212"/>
      <c r="C45" s="212"/>
      <c r="D45" s="212"/>
      <c r="E45" s="212"/>
      <c r="F45" s="212"/>
      <c r="G45" s="212"/>
      <c r="H45" s="212"/>
      <c r="I45" s="212"/>
      <c r="J45" s="212"/>
      <c r="K45" s="212"/>
      <c r="L45" s="212"/>
      <c r="M45" s="212"/>
      <c r="N45" s="212"/>
      <c r="O45" s="211"/>
      <c r="P45" s="211"/>
      <c r="Q45" s="212"/>
      <c r="R45" s="212"/>
      <c r="S45" s="212"/>
      <c r="T45" s="212"/>
      <c r="U45" s="212"/>
      <c r="V45" s="212"/>
    </row>
    <row r="46" spans="1:22">
      <c r="A46" s="212"/>
      <c r="B46" s="212"/>
      <c r="C46" s="212"/>
      <c r="D46" s="212"/>
      <c r="E46" s="212"/>
      <c r="F46" s="212"/>
      <c r="G46" s="212"/>
      <c r="H46" s="212"/>
      <c r="I46" s="212"/>
      <c r="J46" s="212"/>
      <c r="K46" s="212"/>
      <c r="L46" s="212"/>
      <c r="M46" s="212"/>
      <c r="N46" s="212"/>
      <c r="O46" s="211"/>
      <c r="P46" s="211"/>
      <c r="Q46" s="212"/>
      <c r="R46" s="212"/>
      <c r="S46" s="212"/>
      <c r="T46" s="212"/>
      <c r="U46" s="212"/>
      <c r="V46" s="212"/>
    </row>
    <row r="47" spans="1:22">
      <c r="A47" s="212"/>
      <c r="B47" s="212"/>
      <c r="C47" s="212"/>
      <c r="D47" s="212"/>
      <c r="E47" s="212"/>
      <c r="F47" s="212"/>
      <c r="G47" s="212"/>
      <c r="H47" s="212"/>
      <c r="I47" s="212"/>
      <c r="J47" s="212"/>
      <c r="K47" s="212"/>
      <c r="L47" s="212"/>
      <c r="M47" s="212"/>
      <c r="N47" s="212"/>
      <c r="O47" s="211"/>
      <c r="P47" s="211"/>
      <c r="Q47" s="212"/>
      <c r="R47" s="212"/>
      <c r="S47" s="212"/>
      <c r="T47" s="212"/>
      <c r="U47" s="212"/>
      <c r="V47" s="212"/>
    </row>
    <row r="48" spans="1:22">
      <c r="A48" s="212"/>
      <c r="B48" s="212"/>
      <c r="C48" s="212"/>
      <c r="D48" s="212"/>
      <c r="E48" s="212"/>
      <c r="F48" s="212"/>
      <c r="G48" s="212"/>
      <c r="H48" s="212"/>
      <c r="I48" s="212"/>
      <c r="J48" s="212"/>
      <c r="K48" s="212"/>
      <c r="L48" s="212"/>
      <c r="M48" s="212"/>
      <c r="N48" s="212"/>
      <c r="O48" s="211"/>
      <c r="P48" s="211"/>
      <c r="Q48" s="212"/>
      <c r="R48" s="212"/>
      <c r="S48" s="212"/>
      <c r="T48" s="212"/>
      <c r="U48" s="212"/>
      <c r="V48" s="212"/>
    </row>
    <row r="49" spans="1:22">
      <c r="A49" s="212"/>
      <c r="B49" s="212"/>
      <c r="C49" s="212"/>
      <c r="D49" s="212"/>
      <c r="E49" s="212"/>
      <c r="F49" s="212"/>
      <c r="G49" s="212"/>
      <c r="H49" s="212"/>
      <c r="I49" s="212"/>
      <c r="J49" s="212"/>
      <c r="K49" s="212"/>
      <c r="L49" s="212"/>
      <c r="M49" s="212"/>
      <c r="N49" s="212"/>
      <c r="O49" s="211"/>
      <c r="P49" s="211"/>
      <c r="Q49" s="212"/>
      <c r="R49" s="212"/>
      <c r="S49" s="212"/>
      <c r="T49" s="212"/>
      <c r="U49" s="212"/>
      <c r="V49" s="212"/>
    </row>
    <row r="50" spans="1:22">
      <c r="A50" s="212"/>
      <c r="B50" s="212"/>
      <c r="C50" s="212"/>
      <c r="D50" s="212"/>
      <c r="E50" s="212"/>
      <c r="F50" s="212"/>
      <c r="G50" s="212"/>
      <c r="H50" s="212"/>
      <c r="I50" s="212"/>
      <c r="J50" s="212"/>
      <c r="K50" s="212"/>
      <c r="L50" s="212"/>
      <c r="M50" s="212"/>
      <c r="N50" s="212"/>
      <c r="O50" s="211"/>
      <c r="P50" s="211"/>
      <c r="Q50" s="212"/>
      <c r="R50" s="212"/>
      <c r="S50" s="212"/>
      <c r="T50" s="212"/>
      <c r="U50" s="212"/>
      <c r="V50" s="212"/>
    </row>
    <row r="51" spans="1:22">
      <c r="A51" s="212"/>
      <c r="B51" s="212"/>
      <c r="C51" s="212"/>
      <c r="D51" s="212"/>
      <c r="E51" s="212"/>
      <c r="F51" s="212"/>
      <c r="G51" s="212"/>
      <c r="H51" s="212"/>
      <c r="I51" s="212"/>
      <c r="J51" s="212"/>
      <c r="K51" s="212"/>
      <c r="L51" s="212"/>
      <c r="M51" s="212"/>
      <c r="N51" s="212"/>
      <c r="O51" s="211"/>
      <c r="P51" s="211"/>
      <c r="Q51" s="212"/>
      <c r="R51" s="212"/>
      <c r="S51" s="212"/>
      <c r="T51" s="212"/>
      <c r="U51" s="212"/>
      <c r="V51" s="212"/>
    </row>
    <row r="52" spans="1:22">
      <c r="A52" s="212"/>
      <c r="B52" s="212"/>
      <c r="C52" s="212"/>
      <c r="D52" s="212"/>
      <c r="E52" s="212"/>
      <c r="F52" s="212"/>
      <c r="G52" s="212"/>
      <c r="H52" s="212"/>
      <c r="I52" s="212"/>
      <c r="J52" s="212"/>
      <c r="K52" s="212"/>
      <c r="L52" s="212"/>
      <c r="M52" s="212"/>
      <c r="N52" s="212"/>
      <c r="O52" s="211"/>
      <c r="P52" s="211"/>
      <c r="Q52" s="212"/>
      <c r="R52" s="212"/>
      <c r="S52" s="212"/>
      <c r="T52" s="212"/>
      <c r="U52" s="212"/>
      <c r="V52" s="212"/>
    </row>
    <row r="53" spans="1:22">
      <c r="A53" s="212"/>
      <c r="B53" s="212"/>
      <c r="C53" s="212"/>
      <c r="D53" s="212"/>
      <c r="E53" s="212"/>
      <c r="F53" s="212"/>
      <c r="G53" s="212"/>
      <c r="H53" s="212"/>
      <c r="I53" s="212"/>
      <c r="J53" s="212"/>
      <c r="K53" s="212"/>
      <c r="L53" s="212"/>
      <c r="M53" s="212"/>
      <c r="N53" s="212"/>
      <c r="O53" s="211"/>
      <c r="P53" s="211"/>
      <c r="Q53" s="212"/>
      <c r="R53" s="212"/>
      <c r="S53" s="212"/>
      <c r="T53" s="212"/>
      <c r="U53" s="212"/>
      <c r="V53" s="212"/>
    </row>
    <row r="54" spans="1:22">
      <c r="A54" s="212"/>
      <c r="B54" s="212"/>
      <c r="C54" s="212"/>
      <c r="D54" s="212"/>
      <c r="E54" s="212"/>
      <c r="F54" s="212"/>
      <c r="G54" s="212"/>
      <c r="H54" s="212"/>
      <c r="I54" s="212"/>
      <c r="J54" s="212"/>
      <c r="K54" s="212"/>
      <c r="L54" s="212"/>
      <c r="M54" s="212"/>
      <c r="N54" s="212"/>
      <c r="O54" s="211"/>
      <c r="P54" s="211"/>
      <c r="Q54" s="212"/>
      <c r="R54" s="212"/>
      <c r="S54" s="212"/>
      <c r="T54" s="212"/>
      <c r="U54" s="212"/>
      <c r="V54" s="212"/>
    </row>
    <row r="55" spans="1:22">
      <c r="A55" s="212"/>
      <c r="B55" s="212"/>
      <c r="C55" s="212"/>
      <c r="D55" s="212"/>
      <c r="E55" s="212"/>
      <c r="F55" s="212"/>
      <c r="G55" s="212"/>
      <c r="H55" s="212"/>
      <c r="I55" s="212"/>
      <c r="J55" s="212"/>
      <c r="K55" s="212"/>
      <c r="L55" s="212"/>
      <c r="M55" s="212"/>
      <c r="N55" s="212"/>
      <c r="O55" s="211"/>
      <c r="P55" s="211"/>
      <c r="Q55" s="212"/>
      <c r="R55" s="212"/>
      <c r="S55" s="212"/>
      <c r="T55" s="212"/>
      <c r="U55" s="212"/>
      <c r="V55" s="212"/>
    </row>
    <row r="56" spans="1:22">
      <c r="A56" s="212"/>
      <c r="B56" s="212"/>
      <c r="C56" s="212"/>
      <c r="D56" s="212"/>
      <c r="E56" s="212"/>
      <c r="F56" s="212"/>
      <c r="G56" s="212"/>
      <c r="H56" s="212"/>
      <c r="I56" s="212"/>
      <c r="J56" s="212"/>
      <c r="K56" s="212"/>
      <c r="L56" s="212"/>
      <c r="M56" s="212"/>
      <c r="N56" s="212"/>
      <c r="O56" s="211"/>
      <c r="P56" s="211"/>
      <c r="Q56" s="212"/>
      <c r="R56" s="212"/>
      <c r="S56" s="212"/>
      <c r="T56" s="212"/>
      <c r="U56" s="212"/>
      <c r="V56" s="212"/>
    </row>
    <row r="57" spans="1:22">
      <c r="A57" s="212"/>
      <c r="B57" s="212"/>
      <c r="C57" s="212"/>
      <c r="D57" s="212"/>
      <c r="E57" s="212"/>
      <c r="F57" s="212"/>
      <c r="G57" s="212"/>
      <c r="H57" s="212"/>
      <c r="I57" s="212"/>
      <c r="J57" s="212"/>
      <c r="K57" s="212"/>
      <c r="L57" s="212"/>
      <c r="M57" s="212"/>
      <c r="N57" s="212"/>
      <c r="O57" s="211"/>
      <c r="P57" s="211"/>
      <c r="Q57" s="212"/>
      <c r="R57" s="212"/>
      <c r="S57" s="212"/>
      <c r="T57" s="212"/>
      <c r="U57" s="212"/>
      <c r="V57" s="212"/>
    </row>
    <row r="58" spans="1:22">
      <c r="A58" s="212"/>
      <c r="B58" s="212"/>
      <c r="C58" s="212"/>
      <c r="D58" s="212"/>
      <c r="E58" s="212"/>
      <c r="F58" s="212"/>
      <c r="G58" s="212"/>
      <c r="H58" s="212"/>
      <c r="I58" s="212"/>
      <c r="J58" s="212"/>
      <c r="K58" s="212"/>
      <c r="L58" s="212"/>
      <c r="M58" s="212"/>
      <c r="N58" s="212"/>
      <c r="O58" s="211"/>
      <c r="P58" s="211"/>
      <c r="Q58" s="212"/>
      <c r="R58" s="212"/>
      <c r="S58" s="212"/>
      <c r="T58" s="212"/>
      <c r="U58" s="212"/>
      <c r="V58" s="212"/>
    </row>
    <row r="59" spans="1:22">
      <c r="A59" s="212"/>
      <c r="B59" s="212"/>
      <c r="C59" s="212"/>
      <c r="D59" s="212"/>
      <c r="E59" s="212"/>
      <c r="F59" s="212"/>
      <c r="G59" s="212"/>
      <c r="H59" s="212"/>
      <c r="I59" s="212"/>
      <c r="J59" s="212"/>
      <c r="K59" s="212"/>
      <c r="L59" s="212"/>
      <c r="M59" s="212"/>
      <c r="N59" s="212"/>
      <c r="O59" s="211"/>
      <c r="P59" s="211"/>
      <c r="Q59" s="212"/>
      <c r="R59" s="212"/>
      <c r="S59" s="212"/>
      <c r="T59" s="212"/>
      <c r="U59" s="212"/>
      <c r="V59" s="212"/>
    </row>
    <row r="60" spans="1:22">
      <c r="A60" s="212"/>
      <c r="B60" s="212"/>
      <c r="C60" s="212"/>
      <c r="D60" s="212"/>
      <c r="E60" s="212"/>
      <c r="F60" s="212"/>
      <c r="G60" s="212"/>
      <c r="H60" s="212"/>
      <c r="I60" s="212"/>
      <c r="J60" s="212"/>
      <c r="K60" s="212"/>
      <c r="L60" s="212"/>
      <c r="M60" s="212"/>
      <c r="N60" s="212"/>
      <c r="O60" s="211"/>
      <c r="P60" s="211"/>
      <c r="Q60" s="212"/>
      <c r="R60" s="212"/>
      <c r="S60" s="212"/>
      <c r="T60" s="212"/>
      <c r="U60" s="212"/>
      <c r="V60" s="212"/>
    </row>
    <row r="61" spans="1:22">
      <c r="A61" s="212"/>
      <c r="B61" s="212"/>
      <c r="C61" s="212"/>
      <c r="D61" s="212"/>
      <c r="E61" s="212"/>
      <c r="F61" s="212"/>
      <c r="G61" s="212"/>
      <c r="H61" s="212"/>
      <c r="I61" s="212"/>
      <c r="J61" s="212"/>
      <c r="K61" s="212"/>
      <c r="L61" s="212"/>
      <c r="M61" s="212"/>
      <c r="N61" s="212"/>
      <c r="O61" s="211"/>
      <c r="P61" s="211"/>
      <c r="Q61" s="212"/>
      <c r="R61" s="212"/>
      <c r="S61" s="212"/>
      <c r="T61" s="212"/>
      <c r="U61" s="212"/>
      <c r="V61" s="212"/>
    </row>
    <row r="62" spans="1:22">
      <c r="A62" s="212"/>
      <c r="B62" s="212"/>
      <c r="C62" s="212"/>
      <c r="D62" s="212"/>
      <c r="E62" s="212"/>
      <c r="F62" s="212"/>
      <c r="G62" s="212"/>
      <c r="H62" s="212"/>
      <c r="I62" s="212"/>
      <c r="J62" s="212"/>
      <c r="K62" s="212"/>
      <c r="L62" s="212"/>
      <c r="M62" s="212"/>
      <c r="N62" s="212"/>
      <c r="O62" s="211"/>
      <c r="P62" s="211"/>
      <c r="Q62" s="212"/>
      <c r="R62" s="212"/>
      <c r="S62" s="212"/>
      <c r="T62" s="212"/>
      <c r="U62" s="212"/>
      <c r="V62" s="212"/>
    </row>
    <row r="63" spans="1:22">
      <c r="A63" s="212"/>
      <c r="B63" s="212"/>
      <c r="C63" s="212"/>
      <c r="D63" s="212"/>
      <c r="E63" s="212"/>
      <c r="F63" s="212"/>
      <c r="G63" s="212"/>
      <c r="H63" s="212"/>
      <c r="I63" s="212"/>
      <c r="J63" s="212"/>
      <c r="K63" s="212"/>
      <c r="L63" s="212"/>
      <c r="M63" s="212"/>
      <c r="N63" s="212"/>
      <c r="O63" s="211"/>
      <c r="P63" s="211"/>
      <c r="Q63" s="212"/>
      <c r="R63" s="212"/>
      <c r="S63" s="212"/>
      <c r="T63" s="212"/>
      <c r="U63" s="212"/>
      <c r="V63" s="212"/>
    </row>
    <row r="64" spans="1:22">
      <c r="A64" s="212"/>
      <c r="B64" s="212"/>
      <c r="C64" s="212"/>
      <c r="D64" s="212"/>
      <c r="E64" s="212"/>
      <c r="F64" s="212"/>
      <c r="G64" s="212"/>
      <c r="H64" s="212"/>
      <c r="I64" s="212"/>
      <c r="J64" s="212"/>
      <c r="K64" s="212"/>
      <c r="L64" s="212"/>
      <c r="M64" s="212"/>
      <c r="N64" s="212"/>
      <c r="O64" s="211"/>
      <c r="P64" s="211"/>
      <c r="Q64" s="212"/>
      <c r="R64" s="212"/>
      <c r="S64" s="212"/>
      <c r="T64" s="212"/>
      <c r="U64" s="212"/>
      <c r="V64" s="212"/>
    </row>
    <row r="65" spans="1:22">
      <c r="A65" s="212"/>
      <c r="B65" s="212"/>
      <c r="C65" s="212"/>
      <c r="D65" s="212"/>
      <c r="E65" s="212"/>
      <c r="F65" s="212"/>
      <c r="G65" s="212"/>
      <c r="H65" s="212"/>
      <c r="I65" s="212"/>
      <c r="J65" s="212"/>
      <c r="K65" s="212"/>
      <c r="L65" s="212"/>
      <c r="M65" s="212"/>
      <c r="N65" s="212"/>
      <c r="O65" s="211"/>
      <c r="P65" s="211"/>
      <c r="Q65" s="212"/>
      <c r="R65" s="212"/>
      <c r="S65" s="212"/>
      <c r="T65" s="212"/>
      <c r="U65" s="212"/>
      <c r="V65" s="212"/>
    </row>
    <row r="66" spans="1:22">
      <c r="A66" s="212"/>
      <c r="B66" s="212"/>
      <c r="C66" s="212"/>
      <c r="D66" s="212"/>
      <c r="E66" s="212"/>
      <c r="F66" s="212"/>
      <c r="G66" s="212"/>
      <c r="H66" s="212"/>
      <c r="I66" s="212"/>
      <c r="J66" s="212"/>
      <c r="K66" s="212"/>
      <c r="L66" s="212"/>
      <c r="M66" s="212"/>
      <c r="N66" s="212"/>
      <c r="O66" s="211"/>
      <c r="P66" s="211"/>
      <c r="Q66" s="212"/>
      <c r="R66" s="212"/>
      <c r="S66" s="212"/>
      <c r="T66" s="212"/>
      <c r="U66" s="212"/>
      <c r="V66" s="212"/>
    </row>
    <row r="67" spans="1:22">
      <c r="A67" s="212"/>
      <c r="B67" s="212"/>
      <c r="C67" s="212"/>
      <c r="D67" s="212"/>
      <c r="E67" s="212"/>
      <c r="F67" s="212"/>
      <c r="G67" s="212"/>
      <c r="H67" s="212"/>
      <c r="I67" s="212"/>
      <c r="J67" s="212"/>
      <c r="K67" s="212"/>
      <c r="L67" s="212"/>
      <c r="M67" s="212"/>
      <c r="N67" s="212"/>
      <c r="O67" s="211"/>
      <c r="P67" s="211"/>
      <c r="Q67" s="212"/>
      <c r="R67" s="212"/>
      <c r="S67" s="212"/>
      <c r="T67" s="212"/>
      <c r="U67" s="212"/>
      <c r="V67" s="212"/>
    </row>
    <row r="68" spans="1:22">
      <c r="A68" s="212"/>
      <c r="B68" s="212"/>
      <c r="C68" s="212"/>
      <c r="D68" s="212"/>
      <c r="E68" s="212"/>
      <c r="F68" s="212"/>
      <c r="G68" s="212"/>
      <c r="H68" s="212"/>
      <c r="I68" s="212"/>
      <c r="J68" s="212"/>
      <c r="K68" s="212"/>
      <c r="L68" s="212"/>
      <c r="M68" s="212"/>
      <c r="N68" s="212"/>
      <c r="O68" s="211"/>
      <c r="P68" s="211"/>
      <c r="Q68" s="212"/>
      <c r="R68" s="212"/>
      <c r="S68" s="212"/>
      <c r="T68" s="212"/>
      <c r="U68" s="212"/>
      <c r="V68" s="212"/>
    </row>
    <row r="69" spans="1:22">
      <c r="A69" s="212"/>
      <c r="B69" s="212"/>
      <c r="C69" s="212"/>
      <c r="D69" s="212"/>
      <c r="E69" s="212"/>
      <c r="F69" s="212"/>
      <c r="G69" s="212"/>
      <c r="H69" s="212"/>
      <c r="I69" s="212"/>
      <c r="J69" s="212"/>
      <c r="K69" s="212"/>
      <c r="L69" s="212"/>
      <c r="M69" s="212"/>
      <c r="N69" s="212"/>
      <c r="O69" s="212"/>
      <c r="P69" s="212"/>
      <c r="Q69" s="212"/>
      <c r="R69" s="212"/>
      <c r="S69" s="212"/>
      <c r="T69" s="212"/>
      <c r="U69" s="212"/>
      <c r="V69" s="212"/>
    </row>
    <row r="70" spans="1:22">
      <c r="A70" s="212"/>
      <c r="B70" s="212"/>
      <c r="C70" s="212"/>
      <c r="D70" s="212"/>
      <c r="E70" s="212"/>
      <c r="F70" s="212"/>
      <c r="G70" s="212"/>
      <c r="H70" s="212"/>
      <c r="I70" s="212"/>
      <c r="J70" s="212"/>
      <c r="K70" s="212"/>
      <c r="L70" s="212"/>
      <c r="M70" s="212"/>
      <c r="N70" s="212"/>
      <c r="O70" s="212"/>
      <c r="P70" s="212"/>
      <c r="Q70" s="212"/>
      <c r="R70" s="212"/>
      <c r="S70" s="212"/>
      <c r="T70" s="212"/>
      <c r="U70" s="212"/>
      <c r="V70" s="212"/>
    </row>
    <row r="71" spans="1:22">
      <c r="A71" s="212"/>
      <c r="B71" s="212"/>
      <c r="C71" s="212"/>
      <c r="D71" s="212"/>
      <c r="E71" s="212"/>
      <c r="F71" s="212"/>
      <c r="G71" s="212"/>
      <c r="H71" s="212"/>
      <c r="I71" s="212"/>
      <c r="J71" s="212"/>
      <c r="K71" s="212"/>
      <c r="L71" s="212"/>
      <c r="M71" s="212"/>
      <c r="N71" s="212"/>
      <c r="O71" s="212"/>
      <c r="P71" s="212"/>
      <c r="Q71" s="212"/>
      <c r="R71" s="212"/>
      <c r="S71" s="212"/>
      <c r="T71" s="212"/>
      <c r="U71" s="212"/>
      <c r="V71" s="212"/>
    </row>
    <row r="72" spans="1:22">
      <c r="A72" s="212"/>
      <c r="B72" s="212"/>
      <c r="C72" s="212"/>
      <c r="D72" s="212"/>
      <c r="E72" s="212"/>
      <c r="F72" s="212"/>
      <c r="G72" s="212"/>
      <c r="H72" s="212"/>
      <c r="I72" s="212"/>
      <c r="J72" s="212"/>
      <c r="K72" s="212"/>
      <c r="L72" s="212"/>
      <c r="M72" s="212"/>
      <c r="N72" s="212"/>
      <c r="O72" s="212"/>
      <c r="P72" s="212"/>
      <c r="Q72" s="212"/>
      <c r="R72" s="212"/>
      <c r="S72" s="212"/>
      <c r="T72" s="212"/>
      <c r="U72" s="212"/>
      <c r="V72" s="212"/>
    </row>
  </sheetData>
  <sheetProtection password="CF76" sheet="1" objects="1" scenarios="1" selectLockedCells="1"/>
  <mergeCells count="29">
    <mergeCell ref="B13:B26"/>
    <mergeCell ref="O16:O17"/>
    <mergeCell ref="P16:P17"/>
    <mergeCell ref="D19:D20"/>
    <mergeCell ref="E19:E20"/>
    <mergeCell ref="D21:D26"/>
    <mergeCell ref="E24:E25"/>
    <mergeCell ref="D16:D18"/>
    <mergeCell ref="J16:J17"/>
    <mergeCell ref="K16:K17"/>
    <mergeCell ref="L16:L17"/>
    <mergeCell ref="M16:M17"/>
    <mergeCell ref="N16:N17"/>
    <mergeCell ref="A1:V1"/>
    <mergeCell ref="A3:V3"/>
    <mergeCell ref="A5:V10"/>
    <mergeCell ref="M13:P13"/>
    <mergeCell ref="C15:C26"/>
    <mergeCell ref="C13:C14"/>
    <mergeCell ref="D13:D14"/>
    <mergeCell ref="E13:E14"/>
    <mergeCell ref="E16:E18"/>
    <mergeCell ref="F16:F17"/>
    <mergeCell ref="G16:G18"/>
    <mergeCell ref="H16:H17"/>
    <mergeCell ref="J13:J14"/>
    <mergeCell ref="G13:G14"/>
    <mergeCell ref="F13:F14"/>
    <mergeCell ref="I16:I17"/>
  </mergeCells>
  <conditionalFormatting sqref="J15:J28 M15:M28">
    <cfRule type="expression" dxfId="0" priority="1">
      <formula>J15:J28&gt;K15:K28</formula>
    </cfRule>
  </conditionalFormatting>
  <pageMargins left="0.7" right="0.7" top="0.75" bottom="0.75"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Instrucciones</vt:lpstr>
      <vt:lpstr>Lote 1</vt:lpstr>
      <vt:lpstr>Lote 2</vt:lpstr>
      <vt:lpstr>Lote 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 Casado</dc:creator>
  <cp:lastModifiedBy>JOSE LUIS SANNA</cp:lastModifiedBy>
  <dcterms:created xsi:type="dcterms:W3CDTF">2022-05-15T16:08:30Z</dcterms:created>
  <dcterms:modified xsi:type="dcterms:W3CDTF">2026-05-14T12:11:18Z</dcterms:modified>
</cp:coreProperties>
</file>